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940" windowHeight="6500" firstSheet="3" activeTab="3"/>
  </bookViews>
  <sheets>
    <sheet name="list" sheetId="1" state="hidden" r:id="rId1"/>
    <sheet name="412504" sheetId="2" state="hidden" r:id="rId2"/>
    <sheet name="412505" sheetId="3" state="hidden" r:id="rId3"/>
    <sheet name="Sheet3" sheetId="4" r:id="rId4"/>
  </sheets>
  <definedNames>
    <definedName name="_xlnm.Print_Area" localSheetId="1">'412504'!$A$1:$G$43</definedName>
    <definedName name="_xlnm.Print_Area" localSheetId="2">'412505'!$A$1:$G$70</definedName>
  </definedNames>
  <calcPr fullCalcOnLoad="1"/>
</workbook>
</file>

<file path=xl/comments2.xml><?xml version="1.0" encoding="utf-8"?>
<comments xmlns="http://schemas.openxmlformats.org/spreadsheetml/2006/main">
  <authors>
    <author>IMM</author>
  </authors>
  <commentList>
    <comment ref="A24" authorId="0">
      <text>
        <r>
          <rPr>
            <b/>
            <sz val="8"/>
            <rFont val="Tahoma"/>
            <family val="2"/>
          </rPr>
          <t>IMM:</t>
        </r>
        <r>
          <rPr>
            <sz val="8"/>
            <rFont val="Tahoma"/>
            <family val="2"/>
          </rPr>
          <t xml:space="preserve">
booked in 2006</t>
        </r>
      </text>
    </comment>
  </commentList>
</comments>
</file>

<file path=xl/comments3.xml><?xml version="1.0" encoding="utf-8"?>
<comments xmlns="http://schemas.openxmlformats.org/spreadsheetml/2006/main">
  <authors>
    <author>Maja</author>
  </authors>
  <commentList>
    <comment ref="F62" authorId="0">
      <text>
        <r>
          <rPr>
            <b/>
            <sz val="8"/>
            <rFont val="Tahoma"/>
            <family val="2"/>
          </rPr>
          <t>Maja:</t>
        </r>
        <r>
          <rPr>
            <sz val="8"/>
            <rFont val="Tahoma"/>
            <family val="2"/>
          </rPr>
          <t xml:space="preserve">
as per Alpha bank</t>
        </r>
      </text>
    </comment>
  </commentList>
</comments>
</file>

<file path=xl/sharedStrings.xml><?xml version="1.0" encoding="utf-8"?>
<sst xmlns="http://schemas.openxmlformats.org/spreadsheetml/2006/main" count="216" uniqueCount="76">
  <si>
    <t>date</t>
  </si>
  <si>
    <t>company</t>
  </si>
  <si>
    <t>27.04.2006</t>
  </si>
  <si>
    <t>23.05.2006</t>
  </si>
  <si>
    <t>05.06.2006</t>
  </si>
  <si>
    <t>23.06.2006</t>
  </si>
  <si>
    <t>30.06.2006</t>
  </si>
  <si>
    <t>10.07.2006</t>
  </si>
  <si>
    <t>18.07.2006</t>
  </si>
  <si>
    <t>24.08.2006</t>
  </si>
  <si>
    <t>12.09.2006</t>
  </si>
  <si>
    <t>04.10.2006</t>
  </si>
  <si>
    <t>12.10.2006</t>
  </si>
  <si>
    <t>10.10.2006</t>
  </si>
  <si>
    <t>17.10.2006</t>
  </si>
  <si>
    <t>01.11.2006</t>
  </si>
  <si>
    <t>30.10.2006</t>
  </si>
  <si>
    <t>07.11.2006</t>
  </si>
  <si>
    <t>15.11.2006</t>
  </si>
  <si>
    <t>17.11.2006</t>
  </si>
  <si>
    <t>22.11.2006</t>
  </si>
  <si>
    <t>29.11.2006</t>
  </si>
  <si>
    <t>04.12.2006</t>
  </si>
  <si>
    <t>12.12.2006</t>
  </si>
  <si>
    <t>11.12.2006</t>
  </si>
  <si>
    <t>12.01.2007</t>
  </si>
  <si>
    <t>05.02.2007</t>
  </si>
  <si>
    <t>31.05.2007</t>
  </si>
  <si>
    <t>14.11.2007</t>
  </si>
  <si>
    <t>Loan</t>
  </si>
  <si>
    <t>Balance</t>
  </si>
  <si>
    <t>Received</t>
  </si>
  <si>
    <t>total for 2007</t>
  </si>
  <si>
    <t>total for 2006</t>
  </si>
  <si>
    <t>MKD value</t>
  </si>
  <si>
    <t>MDIL</t>
  </si>
  <si>
    <t>b. ch. in US $</t>
  </si>
  <si>
    <t>net in US $</t>
  </si>
  <si>
    <t>EUR value</t>
  </si>
  <si>
    <t>gross in US $</t>
  </si>
  <si>
    <t>Makrov</t>
  </si>
  <si>
    <t>03.01.2007</t>
  </si>
  <si>
    <t>LOAN</t>
  </si>
  <si>
    <t>Makrov on behalf of MDIL</t>
  </si>
  <si>
    <t>Makrov (return)</t>
  </si>
  <si>
    <t>total for 2010</t>
  </si>
  <si>
    <t>10.08.2010</t>
  </si>
  <si>
    <t>28.03.2012</t>
  </si>
  <si>
    <t>total for 2012</t>
  </si>
  <si>
    <t>exchange rate differences</t>
  </si>
  <si>
    <t>LOAN NO.412504</t>
  </si>
  <si>
    <t>LOAN NO.412505</t>
  </si>
  <si>
    <t>EUR</t>
  </si>
  <si>
    <t>USD</t>
  </si>
  <si>
    <t>devizni kursevi NBRM</t>
  </si>
  <si>
    <t>so bruto iznos</t>
  </si>
  <si>
    <t>so neto iznos</t>
  </si>
  <si>
    <t>11.08.2010</t>
  </si>
  <si>
    <t>OM Financial Inc</t>
  </si>
  <si>
    <t>Makrov BV</t>
  </si>
  <si>
    <t>03.07.2014</t>
  </si>
  <si>
    <t>04.08.2014</t>
  </si>
  <si>
    <t>11.08.2014</t>
  </si>
  <si>
    <t>03.09.2014</t>
  </si>
  <si>
    <t>10.09.2014</t>
  </si>
  <si>
    <t>Примено</t>
  </si>
  <si>
    <t>Вратено</t>
  </si>
  <si>
    <t>МКД</t>
  </si>
  <si>
    <t>Денови</t>
  </si>
  <si>
    <t>Камата</t>
  </si>
  <si>
    <t>Каматна стапка</t>
  </si>
  <si>
    <t>Датум</t>
  </si>
  <si>
    <t xml:space="preserve"> Калкулација на камата до:</t>
  </si>
  <si>
    <t>внеси износ</t>
  </si>
  <si>
    <t>пресметка</t>
  </si>
  <si>
    <t>внеси број на 
денови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</si>
</sst>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ден.&quot;;\-#,##0\ &quot;ден.&quot;"/>
    <numFmt numFmtId="193" formatCode="#,##0\ &quot;ден.&quot;;[Red]\-#,##0\ &quot;ден.&quot;"/>
    <numFmt numFmtId="194" formatCode="#,##0.00\ &quot;ден.&quot;;\-#,##0.00\ &quot;ден.&quot;"/>
    <numFmt numFmtId="195" formatCode="#,##0.00\ &quot;ден.&quot;;[Red]\-#,##0.00\ &quot;ден.&quot;"/>
    <numFmt numFmtId="196" formatCode="_-* #,##0\ &quot;ден.&quot;_-;\-* #,##0\ &quot;ден.&quot;_-;_-* &quot;-&quot;\ &quot;ден.&quot;_-;_-@_-"/>
    <numFmt numFmtId="197" formatCode="_-* #,##0\ _д_е_н_._-;\-* #,##0\ _д_е_н_._-;_-* &quot;-&quot;\ _д_е_н_._-;_-@_-"/>
    <numFmt numFmtId="198" formatCode="_-* #,##0.00\ &quot;ден.&quot;_-;\-* #,##0.00\ &quot;ден.&quot;_-;_-* &quot;-&quot;??\ &quot;ден.&quot;_-;_-@_-"/>
    <numFmt numFmtId="199" formatCode="_-* #,##0.00\ _д_е_н_._-;\-* #,##0.00\ _д_е_н_._-;_-* &quot;-&quot;??\ _д_е_н_._-;_-@_-"/>
    <numFmt numFmtId="200" formatCode="[$$-409]#,##0.00"/>
    <numFmt numFmtId="201" formatCode="[$€-2]\ #,##0.00"/>
    <numFmt numFmtId="202" formatCode="d\-mmm\-yyyy"/>
    <numFmt numFmtId="203" formatCode="_-* #,##0\ _д_е_н_._-;\-* #,##0\ _д_е_н_._-;_-* &quot;-&quot;??\ _д_е_н_._-;_-@_-"/>
    <numFmt numFmtId="204" formatCode="0.0"/>
    <numFmt numFmtId="205" formatCode="[$-809]dd\ mmmm\ yyyy"/>
    <numFmt numFmtId="206" formatCode="[$-809]d\ mmmm\ yyyy;@"/>
    <numFmt numFmtId="207" formatCode="mmm\-yyyy"/>
    <numFmt numFmtId="208" formatCode="[$$-409]#,##0.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€-2]&quot; &quot;#,##0.00"/>
    <numFmt numFmtId="215" formatCode="[$ден-42F]&quot; &quot;#,##0.00"/>
    <numFmt numFmtId="21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200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0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201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00" fontId="0" fillId="0" borderId="10" xfId="0" applyNumberFormat="1" applyFill="1" applyBorder="1" applyAlignment="1">
      <alignment/>
    </xf>
    <xf numFmtId="201" fontId="0" fillId="0" borderId="10" xfId="0" applyNumberFormat="1" applyFill="1" applyBorder="1" applyAlignment="1">
      <alignment/>
    </xf>
    <xf numFmtId="201" fontId="1" fillId="33" borderId="10" xfId="0" applyNumberFormat="1" applyFont="1" applyFill="1" applyBorder="1" applyAlignment="1">
      <alignment/>
    </xf>
    <xf numFmtId="201" fontId="3" fillId="0" borderId="10" xfId="0" applyNumberFormat="1" applyFont="1" applyBorder="1" applyAlignment="1">
      <alignment/>
    </xf>
    <xf numFmtId="201" fontId="1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0" fontId="0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horizontal="right"/>
    </xf>
    <xf numFmtId="200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01" fontId="0" fillId="0" borderId="10" xfId="0" applyNumberFormat="1" applyFont="1" applyBorder="1" applyAlignment="1">
      <alignment/>
    </xf>
    <xf numFmtId="202" fontId="0" fillId="0" borderId="10" xfId="57" applyNumberFormat="1" applyBorder="1" applyAlignment="1">
      <alignment horizontal="left"/>
      <protection/>
    </xf>
    <xf numFmtId="4" fontId="0" fillId="34" borderId="10" xfId="57" applyNumberFormat="1" applyFill="1" applyBorder="1">
      <alignment/>
      <protection/>
    </xf>
    <xf numFmtId="0" fontId="1" fillId="0" borderId="10" xfId="57" applyFont="1" applyBorder="1">
      <alignment/>
      <protection/>
    </xf>
    <xf numFmtId="0" fontId="0" fillId="0" borderId="10" xfId="57" applyFont="1" applyBorder="1">
      <alignment/>
      <protection/>
    </xf>
    <xf numFmtId="200" fontId="0" fillId="34" borderId="10" xfId="57" applyNumberFormat="1" applyFill="1" applyBorder="1">
      <alignment/>
      <protection/>
    </xf>
    <xf numFmtId="0" fontId="0" fillId="0" borderId="0" xfId="57">
      <alignment/>
      <protection/>
    </xf>
    <xf numFmtId="0" fontId="1" fillId="0" borderId="10" xfId="57" applyFont="1" applyBorder="1">
      <alignment/>
      <protection/>
    </xf>
    <xf numFmtId="4" fontId="0" fillId="35" borderId="10" xfId="57" applyNumberFormat="1" applyFill="1" applyBorder="1">
      <alignment/>
      <protection/>
    </xf>
    <xf numFmtId="200" fontId="0" fillId="35" borderId="10" xfId="57" applyNumberFormat="1" applyFill="1" applyBorder="1">
      <alignment/>
      <protection/>
    </xf>
    <xf numFmtId="200" fontId="0" fillId="35" borderId="10" xfId="57" applyNumberFormat="1" applyFont="1" applyFill="1" applyBorder="1" applyAlignment="1">
      <alignment horizontal="right"/>
      <protection/>
    </xf>
    <xf numFmtId="200" fontId="0" fillId="35" borderId="10" xfId="57" applyNumberFormat="1" applyFont="1" applyFill="1" applyBorder="1">
      <alignment/>
      <protection/>
    </xf>
    <xf numFmtId="4" fontId="0" fillId="35" borderId="10" xfId="57" applyNumberFormat="1" applyFont="1" applyFill="1" applyBorder="1">
      <alignment/>
      <protection/>
    </xf>
    <xf numFmtId="0" fontId="0" fillId="0" borderId="10" xfId="57" applyBorder="1">
      <alignment/>
      <protection/>
    </xf>
    <xf numFmtId="4" fontId="1" fillId="0" borderId="10" xfId="57" applyNumberFormat="1" applyFont="1" applyBorder="1">
      <alignment/>
      <protection/>
    </xf>
    <xf numFmtId="1" fontId="0" fillId="0" borderId="0" xfId="57" applyNumberFormat="1">
      <alignment/>
      <protection/>
    </xf>
    <xf numFmtId="0" fontId="0" fillId="0" borderId="0" xfId="57" applyFont="1">
      <alignment/>
      <protection/>
    </xf>
    <xf numFmtId="200" fontId="3" fillId="0" borderId="10" xfId="0" applyNumberFormat="1" applyFont="1" applyBorder="1" applyAlignment="1">
      <alignment/>
    </xf>
    <xf numFmtId="202" fontId="0" fillId="0" borderId="10" xfId="57" applyNumberFormat="1" applyFont="1" applyBorder="1" applyAlignment="1">
      <alignment horizontal="left"/>
      <protection/>
    </xf>
    <xf numFmtId="4" fontId="0" fillId="0" borderId="10" xfId="0" applyNumberFormat="1" applyBorder="1" applyAlignment="1">
      <alignment/>
    </xf>
    <xf numFmtId="201" fontId="1" fillId="36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09" fontId="0" fillId="0" borderId="10" xfId="0" applyNumberFormat="1" applyFont="1" applyFill="1" applyBorder="1" applyAlignment="1">
      <alignment/>
    </xf>
    <xf numFmtId="201" fontId="3" fillId="0" borderId="10" xfId="0" applyNumberFormat="1" applyFont="1" applyFill="1" applyBorder="1" applyAlignment="1">
      <alignment/>
    </xf>
    <xf numFmtId="209" fontId="0" fillId="0" borderId="10" xfId="0" applyNumberFormat="1" applyBorder="1" applyAlignment="1">
      <alignment/>
    </xf>
    <xf numFmtId="209" fontId="0" fillId="0" borderId="10" xfId="0" applyNumberForma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0" fontId="3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215" fontId="0" fillId="0" borderId="0" xfId="0" applyNumberFormat="1" applyBorder="1" applyAlignment="1">
      <alignment/>
    </xf>
    <xf numFmtId="215" fontId="0" fillId="0" borderId="0" xfId="0" applyNumberFormat="1" applyFill="1" applyBorder="1" applyAlignment="1">
      <alignment/>
    </xf>
    <xf numFmtId="215" fontId="1" fillId="0" borderId="0" xfId="0" applyNumberFormat="1" applyFont="1" applyFill="1" applyBorder="1" applyAlignment="1">
      <alignment/>
    </xf>
    <xf numFmtId="215" fontId="3" fillId="0" borderId="0" xfId="0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201" fontId="1" fillId="0" borderId="0" xfId="0" applyNumberFormat="1" applyFont="1" applyFill="1" applyBorder="1" applyAlignment="1">
      <alignment/>
    </xf>
    <xf numFmtId="215" fontId="2" fillId="0" borderId="10" xfId="0" applyNumberFormat="1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1" fillId="37" borderId="12" xfId="0" applyFont="1" applyFill="1" applyBorder="1" applyAlignment="1">
      <alignment/>
    </xf>
    <xf numFmtId="200" fontId="0" fillId="37" borderId="12" xfId="0" applyNumberFormat="1" applyFill="1" applyBorder="1" applyAlignment="1">
      <alignment/>
    </xf>
    <xf numFmtId="14" fontId="0" fillId="37" borderId="12" xfId="0" applyNumberFormat="1" applyFill="1" applyBorder="1" applyAlignment="1">
      <alignment/>
    </xf>
    <xf numFmtId="215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10" fontId="0" fillId="37" borderId="13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15" fontId="0" fillId="0" borderId="10" xfId="0" applyNumberFormat="1" applyBorder="1" applyAlignment="1">
      <alignment horizontal="center"/>
    </xf>
    <xf numFmtId="215" fontId="0" fillId="0" borderId="10" xfId="0" applyNumberFormat="1" applyFill="1" applyBorder="1" applyAlignment="1">
      <alignment horizontal="center"/>
    </xf>
    <xf numFmtId="215" fontId="45" fillId="38" borderId="10" xfId="0" applyNumberFormat="1" applyFont="1" applyFill="1" applyBorder="1" applyAlignment="1">
      <alignment horizontal="center"/>
    </xf>
    <xf numFmtId="215" fontId="45" fillId="38" borderId="1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 of loa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733425</xdr:rowOff>
    </xdr:to>
    <xdr:pic>
      <xdr:nvPicPr>
        <xdr:cNvPr id="1" name="Picture 4" descr="logo AM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23.57421875" style="37" customWidth="1"/>
    <col min="2" max="2" width="13.00390625" style="37" customWidth="1"/>
    <col min="3" max="3" width="16.421875" style="37" customWidth="1"/>
    <col min="4" max="4" width="21.8515625" style="47" customWidth="1"/>
    <col min="5" max="5" width="14.00390625" style="37" customWidth="1"/>
    <col min="6" max="6" width="14.7109375" style="37" customWidth="1"/>
    <col min="7" max="16384" width="9.140625" style="37" customWidth="1"/>
  </cols>
  <sheetData>
    <row r="2" spans="1:5" ht="12.75">
      <c r="A2" s="32">
        <v>38840</v>
      </c>
      <c r="B2" s="33">
        <v>70000</v>
      </c>
      <c r="C2" s="34" t="s">
        <v>42</v>
      </c>
      <c r="D2" s="35" t="s">
        <v>35</v>
      </c>
      <c r="E2" s="36">
        <v>70000</v>
      </c>
    </row>
    <row r="3" spans="1:5" ht="12.75">
      <c r="A3" s="32">
        <v>38859</v>
      </c>
      <c r="B3" s="33">
        <v>155000</v>
      </c>
      <c r="C3" s="34" t="s">
        <v>42</v>
      </c>
      <c r="D3" s="35" t="s">
        <v>35</v>
      </c>
      <c r="E3" s="36">
        <v>155000</v>
      </c>
    </row>
    <row r="4" spans="1:5" ht="12.75">
      <c r="A4" s="32">
        <v>38873</v>
      </c>
      <c r="B4" s="33">
        <v>110000</v>
      </c>
      <c r="C4" s="34" t="s">
        <v>42</v>
      </c>
      <c r="D4" s="35" t="s">
        <v>35</v>
      </c>
      <c r="E4" s="36">
        <v>110000</v>
      </c>
    </row>
    <row r="5" spans="1:5" ht="12.75">
      <c r="A5" s="32">
        <v>38890</v>
      </c>
      <c r="B5" s="33">
        <v>400000</v>
      </c>
      <c r="C5" s="34" t="s">
        <v>42</v>
      </c>
      <c r="D5" s="35" t="s">
        <v>35</v>
      </c>
      <c r="E5" s="36">
        <v>400000</v>
      </c>
    </row>
    <row r="6" spans="1:5" ht="12.75">
      <c r="A6" s="32">
        <v>38901</v>
      </c>
      <c r="B6" s="33">
        <v>100000</v>
      </c>
      <c r="C6" s="34" t="s">
        <v>42</v>
      </c>
      <c r="D6" s="35" t="s">
        <v>35</v>
      </c>
      <c r="E6" s="36">
        <v>100000</v>
      </c>
    </row>
    <row r="7" spans="1:5" ht="12.75">
      <c r="A7" s="32">
        <v>38908</v>
      </c>
      <c r="B7" s="33">
        <v>18000</v>
      </c>
      <c r="C7" s="34" t="s">
        <v>42</v>
      </c>
      <c r="D7" s="35" t="s">
        <v>35</v>
      </c>
      <c r="E7" s="36">
        <v>18000</v>
      </c>
    </row>
    <row r="8" spans="1:5" ht="12.75">
      <c r="A8" s="32">
        <v>38916</v>
      </c>
      <c r="B8" s="33">
        <v>64000</v>
      </c>
      <c r="C8" s="34" t="s">
        <v>42</v>
      </c>
      <c r="D8" s="35" t="s">
        <v>35</v>
      </c>
      <c r="E8" s="36">
        <v>64000</v>
      </c>
    </row>
    <row r="9" spans="1:5" ht="12.75">
      <c r="A9" s="32">
        <v>38953</v>
      </c>
      <c r="B9" s="33">
        <v>50000</v>
      </c>
      <c r="C9" s="34" t="s">
        <v>42</v>
      </c>
      <c r="D9" s="35" t="s">
        <v>35</v>
      </c>
      <c r="E9" s="36">
        <v>50000</v>
      </c>
    </row>
    <row r="10" spans="1:5" ht="12.75">
      <c r="A10" s="32">
        <v>38971</v>
      </c>
      <c r="B10" s="33">
        <v>75350</v>
      </c>
      <c r="C10" s="34" t="s">
        <v>42</v>
      </c>
      <c r="D10" s="35" t="s">
        <v>35</v>
      </c>
      <c r="E10" s="36">
        <v>75350</v>
      </c>
    </row>
    <row r="11" spans="1:5" ht="12.75">
      <c r="A11" s="32">
        <v>38994</v>
      </c>
      <c r="B11" s="33">
        <v>205000</v>
      </c>
      <c r="C11" s="34" t="s">
        <v>42</v>
      </c>
      <c r="D11" s="35" t="s">
        <v>43</v>
      </c>
      <c r="E11" s="36">
        <v>205000</v>
      </c>
    </row>
    <row r="12" spans="1:5" ht="12.75">
      <c r="A12" s="32">
        <v>39002</v>
      </c>
      <c r="B12" s="33">
        <v>153850</v>
      </c>
      <c r="C12" s="38" t="s">
        <v>42</v>
      </c>
      <c r="D12" s="35" t="s">
        <v>43</v>
      </c>
      <c r="E12" s="36">
        <v>153850</v>
      </c>
    </row>
    <row r="13" spans="1:5" ht="12.75">
      <c r="A13" s="32">
        <v>39003</v>
      </c>
      <c r="B13" s="39">
        <v>270000</v>
      </c>
      <c r="C13" s="34" t="s">
        <v>42</v>
      </c>
      <c r="D13" s="35" t="s">
        <v>40</v>
      </c>
      <c r="E13" s="40">
        <v>270000</v>
      </c>
    </row>
    <row r="14" spans="1:5" ht="12.75">
      <c r="A14" s="32">
        <v>39007</v>
      </c>
      <c r="B14" s="39">
        <v>110000</v>
      </c>
      <c r="C14" s="34" t="s">
        <v>42</v>
      </c>
      <c r="D14" s="35" t="s">
        <v>40</v>
      </c>
      <c r="E14" s="40">
        <v>110000</v>
      </c>
    </row>
    <row r="15" spans="1:5" ht="12.75">
      <c r="A15" s="32">
        <v>39020</v>
      </c>
      <c r="B15" s="39">
        <v>93000</v>
      </c>
      <c r="C15" s="34" t="s">
        <v>42</v>
      </c>
      <c r="D15" s="35" t="s">
        <v>40</v>
      </c>
      <c r="E15" s="40">
        <v>93000</v>
      </c>
    </row>
    <row r="16" spans="1:5" ht="12.75">
      <c r="A16" s="32">
        <v>39022</v>
      </c>
      <c r="B16" s="39">
        <v>25000</v>
      </c>
      <c r="C16" s="34" t="s">
        <v>42</v>
      </c>
      <c r="D16" s="35" t="s">
        <v>40</v>
      </c>
      <c r="E16" s="40">
        <v>25000</v>
      </c>
    </row>
    <row r="17" spans="1:5" ht="12.75">
      <c r="A17" s="32">
        <v>39028</v>
      </c>
      <c r="B17" s="39">
        <v>150000</v>
      </c>
      <c r="C17" s="34" t="s">
        <v>42</v>
      </c>
      <c r="D17" s="35" t="s">
        <v>40</v>
      </c>
      <c r="E17" s="40">
        <v>150000</v>
      </c>
    </row>
    <row r="18" spans="1:5" ht="12.75">
      <c r="A18" s="32">
        <v>39036</v>
      </c>
      <c r="B18" s="39">
        <v>35500</v>
      </c>
      <c r="C18" s="34" t="s">
        <v>42</v>
      </c>
      <c r="D18" s="35" t="s">
        <v>40</v>
      </c>
      <c r="E18" s="40">
        <v>35500</v>
      </c>
    </row>
    <row r="19" spans="1:5" ht="12.75">
      <c r="A19" s="32">
        <v>39038</v>
      </c>
      <c r="B19" s="39">
        <v>10000</v>
      </c>
      <c r="C19" s="34" t="s">
        <v>42</v>
      </c>
      <c r="D19" s="35" t="s">
        <v>40</v>
      </c>
      <c r="E19" s="40">
        <v>10000</v>
      </c>
    </row>
    <row r="20" spans="1:5" ht="12.75">
      <c r="A20" s="32">
        <v>39043</v>
      </c>
      <c r="B20" s="39">
        <v>7500</v>
      </c>
      <c r="C20" s="34" t="s">
        <v>42</v>
      </c>
      <c r="D20" s="35" t="s">
        <v>40</v>
      </c>
      <c r="E20" s="40">
        <v>7500</v>
      </c>
    </row>
    <row r="21" spans="1:5" ht="12.75">
      <c r="A21" s="32">
        <v>39050</v>
      </c>
      <c r="B21" s="39">
        <v>57000</v>
      </c>
      <c r="C21" s="34" t="s">
        <v>42</v>
      </c>
      <c r="D21" s="35" t="s">
        <v>40</v>
      </c>
      <c r="E21" s="40">
        <v>57000</v>
      </c>
    </row>
    <row r="22" spans="1:5" ht="12.75">
      <c r="A22" s="32">
        <v>39055</v>
      </c>
      <c r="B22" s="39">
        <v>21600</v>
      </c>
      <c r="C22" s="34" t="s">
        <v>42</v>
      </c>
      <c r="D22" s="35" t="s">
        <v>40</v>
      </c>
      <c r="E22" s="40">
        <v>21600</v>
      </c>
    </row>
    <row r="23" spans="1:5" ht="12.75">
      <c r="A23" s="32">
        <v>39062</v>
      </c>
      <c r="B23" s="39">
        <v>225000</v>
      </c>
      <c r="C23" s="34" t="s">
        <v>42</v>
      </c>
      <c r="D23" s="35" t="s">
        <v>40</v>
      </c>
      <c r="E23" s="40">
        <v>225000</v>
      </c>
    </row>
    <row r="24" spans="1:5" ht="12.75">
      <c r="A24" s="32">
        <v>39063</v>
      </c>
      <c r="B24" s="39">
        <v>135000</v>
      </c>
      <c r="C24" s="34" t="s">
        <v>42</v>
      </c>
      <c r="D24" s="35" t="s">
        <v>40</v>
      </c>
      <c r="E24" s="40">
        <v>135000</v>
      </c>
    </row>
    <row r="25" spans="1:5" ht="12.75">
      <c r="A25" s="32">
        <v>39085</v>
      </c>
      <c r="B25" s="33">
        <v>10500</v>
      </c>
      <c r="C25" s="34" t="s">
        <v>42</v>
      </c>
      <c r="D25" s="35" t="s">
        <v>35</v>
      </c>
      <c r="E25" s="36">
        <v>10500</v>
      </c>
    </row>
    <row r="26" spans="1:5" ht="12.75">
      <c r="A26" s="32">
        <v>39094</v>
      </c>
      <c r="B26" s="39">
        <v>1689990</v>
      </c>
      <c r="C26" s="34" t="s">
        <v>42</v>
      </c>
      <c r="D26" s="35" t="s">
        <v>40</v>
      </c>
      <c r="E26" s="41">
        <v>1689990</v>
      </c>
    </row>
    <row r="27" spans="1:5" ht="12.75">
      <c r="A27" s="32">
        <v>39097</v>
      </c>
      <c r="B27" s="33">
        <v>6000</v>
      </c>
      <c r="C27" s="34" t="s">
        <v>42</v>
      </c>
      <c r="D27" s="35" t="s">
        <v>35</v>
      </c>
      <c r="E27" s="36">
        <v>6000</v>
      </c>
    </row>
    <row r="28" spans="1:5" ht="12.75">
      <c r="A28" s="32">
        <v>39118</v>
      </c>
      <c r="B28" s="39">
        <v>-1475000</v>
      </c>
      <c r="C28" s="34" t="s">
        <v>42</v>
      </c>
      <c r="D28" s="35" t="s">
        <v>44</v>
      </c>
      <c r="E28" s="41">
        <v>-1475000</v>
      </c>
    </row>
    <row r="29" spans="1:5" ht="12.75">
      <c r="A29" s="32">
        <v>39233</v>
      </c>
      <c r="B29" s="39">
        <v>1800000</v>
      </c>
      <c r="C29" s="34" t="s">
        <v>42</v>
      </c>
      <c r="D29" s="35" t="s">
        <v>40</v>
      </c>
      <c r="E29" s="42">
        <v>1800000</v>
      </c>
    </row>
    <row r="30" spans="1:5" ht="12.75">
      <c r="A30" s="32">
        <v>39400</v>
      </c>
      <c r="B30" s="43">
        <v>122098.59</v>
      </c>
      <c r="C30" s="38" t="s">
        <v>42</v>
      </c>
      <c r="D30" s="35" t="s">
        <v>40</v>
      </c>
      <c r="E30" s="41">
        <v>122098.59</v>
      </c>
    </row>
    <row r="31" spans="1:5" ht="12.75">
      <c r="A31" s="49" t="s">
        <v>46</v>
      </c>
      <c r="B31" s="43">
        <v>-349000</v>
      </c>
      <c r="C31" s="38" t="s">
        <v>42</v>
      </c>
      <c r="D31" s="35" t="s">
        <v>44</v>
      </c>
      <c r="E31" s="41">
        <v>-349000</v>
      </c>
    </row>
    <row r="32" spans="1:5" ht="12.75">
      <c r="A32" s="44"/>
      <c r="B32" s="45">
        <f>SUM(B2:B31)</f>
        <v>4345388.59</v>
      </c>
      <c r="C32" s="45"/>
      <c r="D32" s="45"/>
      <c r="E32" s="45">
        <f>SUM(E2:E31)</f>
        <v>4345388.59</v>
      </c>
    </row>
    <row r="33" ht="12">
      <c r="B33" s="46"/>
    </row>
  </sheetData>
  <sheetProtection/>
  <printOptions/>
  <pageMargins left="0.75" right="0.75" top="1" bottom="1" header="0.5" footer="0.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view="pageBreakPreview" zoomScaleSheetLayoutView="100" zoomScalePageLayoutView="0" workbookViewId="0" topLeftCell="B14">
      <selection activeCell="E32" sqref="E32"/>
    </sheetView>
  </sheetViews>
  <sheetFormatPr defaultColWidth="9.140625" defaultRowHeight="12.75"/>
  <cols>
    <col min="1" max="1" width="9.8515625" style="1" customWidth="1"/>
    <col min="2" max="2" width="14.7109375" style="1" customWidth="1"/>
    <col min="3" max="3" width="14.00390625" style="2" customWidth="1"/>
    <col min="4" max="4" width="11.140625" style="2" customWidth="1"/>
    <col min="5" max="5" width="14.00390625" style="2" customWidth="1"/>
    <col min="6" max="6" width="14.00390625" style="3" customWidth="1"/>
    <col min="7" max="7" width="15.421875" style="1" customWidth="1"/>
    <col min="8" max="8" width="13.421875" style="1" bestFit="1" customWidth="1"/>
    <col min="9" max="10" width="9.140625" style="1" customWidth="1"/>
    <col min="11" max="12" width="14.8515625" style="1" customWidth="1"/>
    <col min="13" max="16384" width="9.140625" style="1" customWidth="1"/>
  </cols>
  <sheetData>
    <row r="1" ht="12.75"/>
    <row r="2" ht="12.75">
      <c r="B2" s="6" t="s">
        <v>50</v>
      </c>
    </row>
    <row r="3" ht="12.75">
      <c r="I3" s="6" t="s">
        <v>54</v>
      </c>
    </row>
    <row r="4" spans="1:12" s="4" customFormat="1" ht="11.25">
      <c r="A4" s="4" t="s">
        <v>0</v>
      </c>
      <c r="B4" s="4" t="s">
        <v>1</v>
      </c>
      <c r="C4" s="5" t="s">
        <v>39</v>
      </c>
      <c r="D4" s="5" t="s">
        <v>36</v>
      </c>
      <c r="E4" s="5" t="s">
        <v>37</v>
      </c>
      <c r="F4" s="27" t="s">
        <v>38</v>
      </c>
      <c r="G4" s="4" t="s">
        <v>34</v>
      </c>
      <c r="I4" s="4" t="s">
        <v>53</v>
      </c>
      <c r="J4" s="4" t="s">
        <v>52</v>
      </c>
      <c r="K4" s="4" t="s">
        <v>55</v>
      </c>
      <c r="L4" s="4" t="s">
        <v>56</v>
      </c>
    </row>
    <row r="5" spans="1:12" s="17" customFormat="1" ht="12.75">
      <c r="A5" s="17" t="s">
        <v>2</v>
      </c>
      <c r="B5" s="17" t="s">
        <v>35</v>
      </c>
      <c r="C5" s="18">
        <v>70000</v>
      </c>
      <c r="D5" s="18">
        <v>10</v>
      </c>
      <c r="E5" s="18">
        <f>SUM(C5-D5)</f>
        <v>69990</v>
      </c>
      <c r="F5" s="19">
        <v>56338</v>
      </c>
      <c r="G5" s="22">
        <v>3414455</v>
      </c>
      <c r="I5" s="53">
        <v>49.2242</v>
      </c>
      <c r="J5" s="53">
        <v>61.1611</v>
      </c>
      <c r="K5" s="19">
        <f>C5*I5/J5</f>
        <v>56337.99915305644</v>
      </c>
      <c r="L5" s="18">
        <f>E5*I5/J5</f>
        <v>56329.95086746315</v>
      </c>
    </row>
    <row r="6" spans="1:12" s="17" customFormat="1" ht="12.75">
      <c r="A6" s="17" t="s">
        <v>3</v>
      </c>
      <c r="B6" s="17" t="s">
        <v>35</v>
      </c>
      <c r="C6" s="18">
        <v>155000</v>
      </c>
      <c r="D6" s="18">
        <v>10</v>
      </c>
      <c r="E6" s="18">
        <f>SUM(C6-D6)</f>
        <v>154990</v>
      </c>
      <c r="F6" s="19">
        <v>121540.09</v>
      </c>
      <c r="G6" s="22">
        <v>7435258</v>
      </c>
      <c r="I6" s="53">
        <v>47.9725</v>
      </c>
      <c r="J6" s="53">
        <v>61.1793</v>
      </c>
      <c r="K6" s="19">
        <f aca="true" t="shared" si="0" ref="K6:K25">C6*I6/J6</f>
        <v>121540.08790554974</v>
      </c>
      <c r="L6" s="18">
        <f aca="true" t="shared" si="1" ref="L6:L15">E6*I6/J6</f>
        <v>121532.24660955585</v>
      </c>
    </row>
    <row r="7" spans="1:12" s="17" customFormat="1" ht="12.75">
      <c r="A7" s="17" t="s">
        <v>4</v>
      </c>
      <c r="B7" s="17" t="s">
        <v>35</v>
      </c>
      <c r="C7" s="18">
        <v>110000</v>
      </c>
      <c r="D7" s="18">
        <v>10</v>
      </c>
      <c r="E7" s="18">
        <f aca="true" t="shared" si="2" ref="E7:E15">SUM(C7-D7)</f>
        <v>109990</v>
      </c>
      <c r="F7" s="19">
        <v>85836.98</v>
      </c>
      <c r="G7" s="22">
        <v>5249415.5</v>
      </c>
      <c r="I7" s="53">
        <v>47.7263</v>
      </c>
      <c r="J7" s="53">
        <v>61.1612</v>
      </c>
      <c r="K7" s="19">
        <f t="shared" si="0"/>
        <v>85836.98488584266</v>
      </c>
      <c r="L7" s="18">
        <f t="shared" si="1"/>
        <v>85829.18152358032</v>
      </c>
    </row>
    <row r="8" spans="1:12" s="17" customFormat="1" ht="12.75">
      <c r="A8" s="17" t="s">
        <v>5</v>
      </c>
      <c r="B8" s="17" t="s">
        <v>35</v>
      </c>
      <c r="C8" s="18">
        <v>400000</v>
      </c>
      <c r="D8" s="18">
        <v>11</v>
      </c>
      <c r="E8" s="18">
        <f t="shared" si="2"/>
        <v>399989</v>
      </c>
      <c r="F8" s="19">
        <v>317914.2</v>
      </c>
      <c r="G8" s="22">
        <v>19466785</v>
      </c>
      <c r="I8" s="53">
        <v>48.6183</v>
      </c>
      <c r="J8" s="53">
        <v>61.1716</v>
      </c>
      <c r="K8" s="19">
        <f t="shared" si="0"/>
        <v>317914.19547633216</v>
      </c>
      <c r="L8" s="18">
        <f t="shared" si="1"/>
        <v>317905.45283595653</v>
      </c>
    </row>
    <row r="9" spans="1:12" s="17" customFormat="1" ht="12.75">
      <c r="A9" s="17" t="s">
        <v>6</v>
      </c>
      <c r="B9" s="17" t="s">
        <v>35</v>
      </c>
      <c r="C9" s="18">
        <v>100000</v>
      </c>
      <c r="D9" s="18">
        <v>11</v>
      </c>
      <c r="E9" s="18">
        <f t="shared" si="2"/>
        <v>99989</v>
      </c>
      <c r="F9" s="19">
        <v>79814.82</v>
      </c>
      <c r="G9" s="22">
        <v>4812800</v>
      </c>
      <c r="I9" s="53">
        <v>48.826</v>
      </c>
      <c r="J9" s="53">
        <v>61.1741</v>
      </c>
      <c r="K9" s="19">
        <f t="shared" si="0"/>
        <v>79814.82359364502</v>
      </c>
      <c r="L9" s="18">
        <f t="shared" si="1"/>
        <v>79806.04396304971</v>
      </c>
    </row>
    <row r="10" spans="1:12" s="17" customFormat="1" ht="12.75">
      <c r="A10" s="17" t="s">
        <v>7</v>
      </c>
      <c r="B10" s="17" t="s">
        <v>35</v>
      </c>
      <c r="C10" s="18">
        <v>18000</v>
      </c>
      <c r="D10" s="18">
        <v>10</v>
      </c>
      <c r="E10" s="18">
        <f t="shared" si="2"/>
        <v>17990</v>
      </c>
      <c r="F10" s="19">
        <v>14086.7</v>
      </c>
      <c r="G10" s="22">
        <v>861114.5</v>
      </c>
      <c r="I10" s="53">
        <v>47.8663</v>
      </c>
      <c r="J10" s="53">
        <v>61.1636</v>
      </c>
      <c r="K10" s="19">
        <f t="shared" si="0"/>
        <v>14086.7018945909</v>
      </c>
      <c r="L10" s="18">
        <f t="shared" si="1"/>
        <v>14078.875949093906</v>
      </c>
    </row>
    <row r="11" spans="1:12" s="17" customFormat="1" ht="12.75">
      <c r="A11" s="17" t="s">
        <v>8</v>
      </c>
      <c r="B11" s="17" t="s">
        <v>35</v>
      </c>
      <c r="C11" s="18">
        <v>64000</v>
      </c>
      <c r="D11" s="18">
        <v>10</v>
      </c>
      <c r="E11" s="18">
        <f t="shared" si="2"/>
        <v>63990</v>
      </c>
      <c r="F11" s="19">
        <v>51032.66</v>
      </c>
      <c r="G11" s="22">
        <v>3120869</v>
      </c>
      <c r="I11" s="53">
        <v>48.7712</v>
      </c>
      <c r="J11" s="53">
        <v>61.1639</v>
      </c>
      <c r="K11" s="19">
        <f t="shared" si="0"/>
        <v>51032.664692735416</v>
      </c>
      <c r="L11" s="18">
        <f t="shared" si="1"/>
        <v>51024.690838877184</v>
      </c>
    </row>
    <row r="12" spans="1:12" s="17" customFormat="1" ht="12.75">
      <c r="A12" s="17" t="s">
        <v>9</v>
      </c>
      <c r="B12" s="17" t="s">
        <v>35</v>
      </c>
      <c r="C12" s="18">
        <v>50000</v>
      </c>
      <c r="D12" s="18">
        <v>11</v>
      </c>
      <c r="E12" s="18">
        <f t="shared" si="2"/>
        <v>49989</v>
      </c>
      <c r="F12" s="19">
        <v>39025.91</v>
      </c>
      <c r="G12" s="22">
        <v>2386850</v>
      </c>
      <c r="I12" s="53">
        <v>47.7475</v>
      </c>
      <c r="J12" s="53">
        <v>61.1741</v>
      </c>
      <c r="K12" s="19">
        <f t="shared" si="0"/>
        <v>39025.91129252412</v>
      </c>
      <c r="L12" s="18">
        <f t="shared" si="1"/>
        <v>39017.32559203977</v>
      </c>
    </row>
    <row r="13" spans="1:12" s="17" customFormat="1" ht="12.75">
      <c r="A13" s="17" t="s">
        <v>10</v>
      </c>
      <c r="B13" s="17" t="s">
        <v>35</v>
      </c>
      <c r="C13" s="18">
        <v>75350</v>
      </c>
      <c r="D13" s="18">
        <v>15.71</v>
      </c>
      <c r="E13" s="18">
        <f t="shared" si="2"/>
        <v>75334.29</v>
      </c>
      <c r="F13" s="19">
        <v>59270.07</v>
      </c>
      <c r="G13" s="22">
        <v>3634879.5</v>
      </c>
      <c r="I13" s="53">
        <v>48.1118</v>
      </c>
      <c r="J13" s="53">
        <v>61.1645</v>
      </c>
      <c r="K13" s="19">
        <f t="shared" si="0"/>
        <v>59270.068912522795</v>
      </c>
      <c r="L13" s="18">
        <f t="shared" si="1"/>
        <v>59257.711476788005</v>
      </c>
    </row>
    <row r="14" spans="1:12" s="17" customFormat="1" ht="12.75">
      <c r="A14" s="17" t="s">
        <v>11</v>
      </c>
      <c r="B14" s="17" t="s">
        <v>40</v>
      </c>
      <c r="C14" s="18">
        <v>205000</v>
      </c>
      <c r="D14" s="18">
        <v>31</v>
      </c>
      <c r="E14" s="18">
        <f t="shared" si="2"/>
        <v>204969</v>
      </c>
      <c r="F14" s="19">
        <v>160948.36</v>
      </c>
      <c r="G14" s="22">
        <v>9920500</v>
      </c>
      <c r="I14" s="53">
        <v>48.0423</v>
      </c>
      <c r="J14" s="53">
        <v>61.1915</v>
      </c>
      <c r="K14" s="19">
        <f t="shared" si="0"/>
        <v>160948.35884068866</v>
      </c>
      <c r="L14" s="18">
        <f t="shared" si="1"/>
        <v>160924.02030837617</v>
      </c>
    </row>
    <row r="15" spans="1:12" s="17" customFormat="1" ht="12.75">
      <c r="A15" s="17" t="s">
        <v>13</v>
      </c>
      <c r="B15" s="17" t="s">
        <v>40</v>
      </c>
      <c r="C15" s="18">
        <v>153850</v>
      </c>
      <c r="D15" s="18">
        <v>0</v>
      </c>
      <c r="E15" s="18">
        <f t="shared" si="2"/>
        <v>153850</v>
      </c>
      <c r="F15" s="19">
        <v>122074.12</v>
      </c>
      <c r="G15" s="22">
        <v>7519678</v>
      </c>
      <c r="I15" s="53">
        <v>48.5586</v>
      </c>
      <c r="J15" s="53">
        <v>61.1984</v>
      </c>
      <c r="K15" s="19">
        <f t="shared" si="0"/>
        <v>122074.11648016941</v>
      </c>
      <c r="L15" s="18">
        <f t="shared" si="1"/>
        <v>122074.11648016941</v>
      </c>
    </row>
    <row r="16" spans="3:12" s="17" customFormat="1" ht="12.75">
      <c r="C16" s="18"/>
      <c r="D16" s="18"/>
      <c r="E16" s="18"/>
      <c r="F16" s="19"/>
      <c r="K16" s="19"/>
      <c r="L16" s="18"/>
    </row>
    <row r="17" spans="2:12" s="6" customFormat="1" ht="12.75">
      <c r="B17" s="7" t="s">
        <v>33</v>
      </c>
      <c r="C17" s="8">
        <f>SUM(C5:C15)</f>
        <v>1401200</v>
      </c>
      <c r="D17" s="8">
        <f>SUM(D5:D15)</f>
        <v>129.71</v>
      </c>
      <c r="E17" s="8">
        <f>SUM(E5:E15)</f>
        <v>1401070.29</v>
      </c>
      <c r="F17" s="9">
        <f>SUM(F5:F15)</f>
        <v>1107881.9100000001</v>
      </c>
      <c r="G17" s="23">
        <f>SUM(G5:G15)</f>
        <v>67822604.5</v>
      </c>
      <c r="K17" s="15">
        <f>SUM(K5:K16)</f>
        <v>1107881.9131276573</v>
      </c>
      <c r="L17" s="15">
        <f>SUM(L5:L16)</f>
        <v>1107779.6164449502</v>
      </c>
    </row>
    <row r="18" spans="2:12" ht="12.75">
      <c r="B18" s="1" t="s">
        <v>29</v>
      </c>
      <c r="F18" s="31">
        <v>5000000</v>
      </c>
      <c r="K18" s="19"/>
      <c r="L18" s="18"/>
    </row>
    <row r="19" spans="2:12" ht="12.75">
      <c r="B19" s="1" t="s">
        <v>30</v>
      </c>
      <c r="F19" s="13">
        <f>F18-F17</f>
        <v>3892118.09</v>
      </c>
      <c r="K19" s="19"/>
      <c r="L19" s="18"/>
    </row>
    <row r="20" spans="6:12" ht="12.75">
      <c r="F20" s="15"/>
      <c r="K20" s="19"/>
      <c r="L20" s="18"/>
    </row>
    <row r="21" spans="2:12" ht="12.75">
      <c r="B21" s="7">
        <v>2007</v>
      </c>
      <c r="F21" s="15"/>
      <c r="K21" s="19"/>
      <c r="L21" s="18"/>
    </row>
    <row r="22" spans="11:12" ht="12.75">
      <c r="K22" s="19"/>
      <c r="L22" s="18"/>
    </row>
    <row r="23" spans="1:12" s="4" customFormat="1" ht="12.75">
      <c r="A23" s="4" t="s">
        <v>0</v>
      </c>
      <c r="B23" s="4" t="s">
        <v>1</v>
      </c>
      <c r="C23" s="5" t="s">
        <v>39</v>
      </c>
      <c r="D23" s="5" t="s">
        <v>36</v>
      </c>
      <c r="E23" s="5" t="s">
        <v>37</v>
      </c>
      <c r="F23" s="27" t="s">
        <v>38</v>
      </c>
      <c r="G23" s="4" t="s">
        <v>34</v>
      </c>
      <c r="K23" s="19"/>
      <c r="L23" s="18"/>
    </row>
    <row r="24" spans="1:12" s="10" customFormat="1" ht="12.75">
      <c r="A24" s="10" t="s">
        <v>41</v>
      </c>
      <c r="B24" s="17" t="s">
        <v>35</v>
      </c>
      <c r="C24" s="11">
        <v>10500</v>
      </c>
      <c r="D24" s="11">
        <v>32</v>
      </c>
      <c r="E24" s="11">
        <f>C24-D24</f>
        <v>10468</v>
      </c>
      <c r="F24" s="57">
        <v>8062.22</v>
      </c>
      <c r="G24" s="24">
        <v>480481</v>
      </c>
      <c r="I24" s="10">
        <v>46.4496</v>
      </c>
      <c r="J24" s="10">
        <v>61.1741</v>
      </c>
      <c r="K24" s="19">
        <f>C24*I24/J24</f>
        <v>7972.668171660882</v>
      </c>
      <c r="L24" s="18">
        <f>E24*I24/J24</f>
        <v>7948.370516280583</v>
      </c>
    </row>
    <row r="25" spans="1:12" s="10" customFormat="1" ht="12.75">
      <c r="A25" s="10" t="s">
        <v>25</v>
      </c>
      <c r="B25" s="17" t="s">
        <v>35</v>
      </c>
      <c r="C25" s="11">
        <v>6000</v>
      </c>
      <c r="D25" s="11">
        <v>32</v>
      </c>
      <c r="E25" s="11">
        <v>5968</v>
      </c>
      <c r="F25" s="12">
        <v>4596.42</v>
      </c>
      <c r="G25" s="24">
        <v>283180</v>
      </c>
      <c r="H25" s="11"/>
      <c r="I25" s="10">
        <v>47.1171</v>
      </c>
      <c r="J25" s="10">
        <v>61.1769</v>
      </c>
      <c r="K25" s="19">
        <f t="shared" si="0"/>
        <v>4621.067755966712</v>
      </c>
      <c r="L25" s="18">
        <f>E25*I25/J25</f>
        <v>4596.422061268224</v>
      </c>
    </row>
    <row r="26" spans="3:7" s="10" customFormat="1" ht="12.75">
      <c r="C26" s="11"/>
      <c r="D26" s="11"/>
      <c r="E26" s="11"/>
      <c r="F26" s="12"/>
      <c r="G26" s="24"/>
    </row>
    <row r="27" spans="2:12" s="10" customFormat="1" ht="12.75">
      <c r="B27" s="7" t="s">
        <v>32</v>
      </c>
      <c r="C27" s="8">
        <f>SUM(C24:C25)</f>
        <v>16500</v>
      </c>
      <c r="D27" s="8">
        <f>SUM(D24:D25)</f>
        <v>64</v>
      </c>
      <c r="E27" s="8">
        <f>SUM(E24:E25)</f>
        <v>16436</v>
      </c>
      <c r="F27" s="15">
        <f>SUM(F24:F25)</f>
        <v>12658.64</v>
      </c>
      <c r="G27" s="25">
        <f>SUM(G24:G25)</f>
        <v>763661</v>
      </c>
      <c r="K27" s="15">
        <f>SUM(K24:K26)</f>
        <v>12593.735927627593</v>
      </c>
      <c r="L27" s="15">
        <f>SUM(L24:L26)</f>
        <v>12544.792577548807</v>
      </c>
    </row>
    <row r="28" spans="3:6" s="10" customFormat="1" ht="12">
      <c r="C28" s="11"/>
      <c r="D28" s="11"/>
      <c r="E28" s="11"/>
      <c r="F28" s="12"/>
    </row>
    <row r="29" spans="2:12" ht="12.75">
      <c r="B29" s="1" t="s">
        <v>31</v>
      </c>
      <c r="C29" s="48">
        <f>C17+C27</f>
        <v>1417700</v>
      </c>
      <c r="D29" s="48">
        <f>D17+D27</f>
        <v>193.71</v>
      </c>
      <c r="E29" s="48">
        <f>E17+E27</f>
        <v>1417506.29</v>
      </c>
      <c r="F29" s="14">
        <f>F17+F27</f>
        <v>1120540.55</v>
      </c>
      <c r="G29" s="26">
        <f>G17+G27</f>
        <v>68586265.5</v>
      </c>
      <c r="H29" s="2">
        <f>C29+'412505'!C40</f>
        <v>4345388.59</v>
      </c>
      <c r="K29" s="14">
        <f>K17+K27</f>
        <v>1120475.649055285</v>
      </c>
      <c r="L29" s="14">
        <f>L17+L27</f>
        <v>1120324.409022499</v>
      </c>
    </row>
    <row r="30" spans="2:6" ht="12">
      <c r="B30" s="1" t="s">
        <v>29</v>
      </c>
      <c r="E30" s="1"/>
      <c r="F30" s="31">
        <v>5000000</v>
      </c>
    </row>
    <row r="31" spans="2:8" ht="12.75">
      <c r="B31" s="1" t="s">
        <v>30</v>
      </c>
      <c r="E31" s="1"/>
      <c r="F31" s="13">
        <f>SUM(F30-F29)</f>
        <v>3879459.45</v>
      </c>
      <c r="H31" s="2"/>
    </row>
    <row r="32" spans="2:8" ht="12.75">
      <c r="B32" s="7">
        <v>2010</v>
      </c>
      <c r="E32" s="1"/>
      <c r="F32" s="15"/>
      <c r="H32" s="2"/>
    </row>
    <row r="33" spans="2:8" ht="12.75">
      <c r="B33" s="1" t="s">
        <v>49</v>
      </c>
      <c r="E33" s="1"/>
      <c r="F33" s="15"/>
      <c r="G33" s="50">
        <v>-2926907</v>
      </c>
      <c r="H33" s="2"/>
    </row>
    <row r="34" spans="5:8" ht="12.75">
      <c r="E34" s="1"/>
      <c r="F34" s="15"/>
      <c r="G34" s="26">
        <f>G29+G33</f>
        <v>65659358.5</v>
      </c>
      <c r="H34" s="2"/>
    </row>
    <row r="35" spans="2:8" ht="12.75">
      <c r="B35" s="7">
        <v>2011</v>
      </c>
      <c r="E35" s="1"/>
      <c r="F35" s="15"/>
      <c r="G35" s="50"/>
      <c r="H35" s="2"/>
    </row>
    <row r="36" spans="2:8" ht="12.75">
      <c r="B36" s="1" t="s">
        <v>49</v>
      </c>
      <c r="E36" s="1"/>
      <c r="F36" s="15"/>
      <c r="G36" s="50">
        <v>3259488</v>
      </c>
      <c r="H36" s="2"/>
    </row>
    <row r="37" spans="5:8" ht="12.75">
      <c r="E37" s="1"/>
      <c r="F37" s="15"/>
      <c r="G37" s="26">
        <f>G34+G36</f>
        <v>68918846.5</v>
      </c>
      <c r="H37" s="2"/>
    </row>
    <row r="38" spans="2:8" ht="12.75">
      <c r="B38" s="7">
        <v>2012</v>
      </c>
      <c r="E38" s="1"/>
      <c r="F38" s="15"/>
      <c r="G38" s="50"/>
      <c r="H38" s="2"/>
    </row>
    <row r="39" spans="2:8" ht="12.75">
      <c r="B39" s="1" t="s">
        <v>49</v>
      </c>
      <c r="E39" s="1"/>
      <c r="F39" s="15"/>
      <c r="G39" s="50">
        <v>-5602</v>
      </c>
      <c r="H39" s="2"/>
    </row>
    <row r="40" spans="3:7" ht="12.75">
      <c r="C40" s="8"/>
      <c r="E40" s="8"/>
      <c r="F40" s="15"/>
      <c r="G40" s="26">
        <f>G37+G39</f>
        <v>68913244.5</v>
      </c>
    </row>
    <row r="41" spans="2:8" ht="12.75">
      <c r="B41" s="7">
        <v>2013</v>
      </c>
      <c r="E41" s="1"/>
      <c r="F41" s="15"/>
      <c r="G41" s="50"/>
      <c r="H41" s="2"/>
    </row>
    <row r="42" spans="2:8" ht="12.75">
      <c r="B42" s="1" t="s">
        <v>49</v>
      </c>
      <c r="E42" s="1"/>
      <c r="F42" s="15"/>
      <c r="G42" s="50">
        <v>12662</v>
      </c>
      <c r="H42" s="2"/>
    </row>
    <row r="43" spans="3:7" ht="12.75">
      <c r="C43" s="8"/>
      <c r="E43" s="8"/>
      <c r="F43" s="15"/>
      <c r="G43" s="26">
        <f>G40+G42</f>
        <v>68925906.5</v>
      </c>
    </row>
  </sheetData>
  <sheetProtection/>
  <printOptions/>
  <pageMargins left="0.54" right="0.51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0"/>
  <sheetViews>
    <sheetView view="pageBreakPreview" zoomScaleSheetLayoutView="100" zoomScalePageLayoutView="0" workbookViewId="0" topLeftCell="A40">
      <selection activeCell="E32" sqref="E32"/>
    </sheetView>
  </sheetViews>
  <sheetFormatPr defaultColWidth="9.140625" defaultRowHeight="12.75"/>
  <cols>
    <col min="1" max="1" width="9.8515625" style="1" customWidth="1"/>
    <col min="2" max="2" width="15.8515625" style="1" customWidth="1"/>
    <col min="3" max="3" width="13.421875" style="2" customWidth="1"/>
    <col min="4" max="4" width="11.140625" style="2" customWidth="1"/>
    <col min="5" max="5" width="14.00390625" style="2" customWidth="1"/>
    <col min="6" max="6" width="14.00390625" style="3" customWidth="1"/>
    <col min="7" max="7" width="15.7109375" style="1" customWidth="1"/>
    <col min="8" max="8" width="13.421875" style="1" bestFit="1" customWidth="1"/>
    <col min="9" max="10" width="9.140625" style="1" customWidth="1"/>
    <col min="11" max="12" width="14.8515625" style="1" customWidth="1"/>
    <col min="13" max="16384" width="9.140625" style="1" customWidth="1"/>
  </cols>
  <sheetData>
    <row r="1" ht="12.75"/>
    <row r="2" ht="12.75">
      <c r="B2" s="6" t="s">
        <v>51</v>
      </c>
    </row>
    <row r="3" ht="12.75">
      <c r="I3" s="6" t="s">
        <v>54</v>
      </c>
    </row>
    <row r="4" spans="1:12" s="4" customFormat="1" ht="11.25">
      <c r="A4" s="4" t="s">
        <v>0</v>
      </c>
      <c r="B4" s="4" t="s">
        <v>1</v>
      </c>
      <c r="C4" s="5" t="s">
        <v>39</v>
      </c>
      <c r="D4" s="5" t="s">
        <v>36</v>
      </c>
      <c r="E4" s="5" t="s">
        <v>37</v>
      </c>
      <c r="F4" s="27" t="s">
        <v>38</v>
      </c>
      <c r="G4" s="4" t="s">
        <v>34</v>
      </c>
      <c r="I4" s="4" t="s">
        <v>53</v>
      </c>
      <c r="J4" s="4" t="s">
        <v>52</v>
      </c>
      <c r="K4" s="4" t="s">
        <v>55</v>
      </c>
      <c r="L4" s="4" t="s">
        <v>56</v>
      </c>
    </row>
    <row r="5" spans="1:12" s="10" customFormat="1" ht="12.75">
      <c r="A5" s="10" t="s">
        <v>12</v>
      </c>
      <c r="B5" s="10" t="s">
        <v>40</v>
      </c>
      <c r="C5" s="11">
        <v>270000</v>
      </c>
      <c r="D5" s="11">
        <v>31</v>
      </c>
      <c r="E5" s="11">
        <f aca="true" t="shared" si="0" ref="E5:E16">SUM(C5-D5)</f>
        <v>269969</v>
      </c>
      <c r="F5" s="12">
        <v>215345.43</v>
      </c>
      <c r="G5" s="22">
        <v>13183693</v>
      </c>
      <c r="I5" s="53">
        <v>48.8023</v>
      </c>
      <c r="J5" s="53">
        <v>61.1883</v>
      </c>
      <c r="K5" s="19">
        <f>C5*I5/J5</f>
        <v>215345.43368585172</v>
      </c>
      <c r="L5" s="18">
        <f>E5*I5/J5</f>
        <v>215320.70883976188</v>
      </c>
    </row>
    <row r="6" spans="1:12" s="10" customFormat="1" ht="12.75">
      <c r="A6" s="10" t="s">
        <v>14</v>
      </c>
      <c r="B6" s="10" t="s">
        <v>40</v>
      </c>
      <c r="C6" s="11">
        <v>110000</v>
      </c>
      <c r="D6" s="11">
        <v>31</v>
      </c>
      <c r="E6" s="11">
        <f t="shared" si="0"/>
        <v>109969</v>
      </c>
      <c r="F6" s="12">
        <v>87894.54</v>
      </c>
      <c r="G6" s="22">
        <v>5347581</v>
      </c>
      <c r="I6" s="53">
        <v>48.8736</v>
      </c>
      <c r="J6" s="53">
        <v>61.1653</v>
      </c>
      <c r="K6" s="19">
        <f aca="true" t="shared" si="1" ref="K6:K16">C6*I6/J6</f>
        <v>87894.54151291664</v>
      </c>
      <c r="L6" s="18">
        <f aca="true" t="shared" si="2" ref="L6:L16">E6*I6/J6</f>
        <v>87869.77123303573</v>
      </c>
    </row>
    <row r="7" spans="1:12" s="10" customFormat="1" ht="12.75">
      <c r="A7" s="10" t="s">
        <v>16</v>
      </c>
      <c r="B7" s="10" t="s">
        <v>40</v>
      </c>
      <c r="C7" s="11">
        <v>93000</v>
      </c>
      <c r="D7" s="11">
        <v>31</v>
      </c>
      <c r="E7" s="11">
        <f t="shared" si="0"/>
        <v>92969</v>
      </c>
      <c r="F7" s="12">
        <v>73326.54</v>
      </c>
      <c r="G7" s="22">
        <v>4495144</v>
      </c>
      <c r="I7" s="53">
        <v>48.2394</v>
      </c>
      <c r="J7" s="53">
        <v>61.182</v>
      </c>
      <c r="K7" s="19">
        <f t="shared" si="1"/>
        <v>73326.53721682848</v>
      </c>
      <c r="L7" s="18">
        <f t="shared" si="2"/>
        <v>73302.09503775621</v>
      </c>
    </row>
    <row r="8" spans="1:12" s="10" customFormat="1" ht="12.75">
      <c r="A8" s="10" t="s">
        <v>15</v>
      </c>
      <c r="B8" s="10" t="s">
        <v>40</v>
      </c>
      <c r="C8" s="11">
        <v>25000</v>
      </c>
      <c r="D8" s="11">
        <v>31</v>
      </c>
      <c r="E8" s="11">
        <f t="shared" si="0"/>
        <v>24969</v>
      </c>
      <c r="F8" s="12">
        <v>19691.23</v>
      </c>
      <c r="G8" s="28">
        <v>1203111.5</v>
      </c>
      <c r="I8" s="53">
        <v>48.1842</v>
      </c>
      <c r="J8" s="53">
        <v>61.1747</v>
      </c>
      <c r="K8" s="19">
        <f t="shared" si="1"/>
        <v>19691.228563442077</v>
      </c>
      <c r="L8" s="18">
        <f t="shared" si="2"/>
        <v>19666.811440023408</v>
      </c>
    </row>
    <row r="9" spans="1:12" s="10" customFormat="1" ht="12.75">
      <c r="A9" s="10" t="s">
        <v>17</v>
      </c>
      <c r="B9" s="10" t="s">
        <v>40</v>
      </c>
      <c r="C9" s="11">
        <v>150000</v>
      </c>
      <c r="D9" s="11">
        <v>31</v>
      </c>
      <c r="E9" s="11">
        <f t="shared" si="0"/>
        <v>149969</v>
      </c>
      <c r="F9" s="12">
        <v>118091.72</v>
      </c>
      <c r="G9" s="28">
        <v>7225011.5</v>
      </c>
      <c r="I9" s="53">
        <v>48.1767</v>
      </c>
      <c r="J9" s="53">
        <v>61.194</v>
      </c>
      <c r="K9" s="19">
        <f t="shared" si="1"/>
        <v>118091.72467889007</v>
      </c>
      <c r="L9" s="18">
        <f t="shared" si="2"/>
        <v>118067.31905578976</v>
      </c>
    </row>
    <row r="10" spans="1:12" s="10" customFormat="1" ht="12.75">
      <c r="A10" s="10" t="s">
        <v>18</v>
      </c>
      <c r="B10" s="10" t="s">
        <v>40</v>
      </c>
      <c r="C10" s="11">
        <v>35500</v>
      </c>
      <c r="D10" s="11">
        <v>31</v>
      </c>
      <c r="E10" s="11">
        <f t="shared" si="0"/>
        <v>35469</v>
      </c>
      <c r="F10" s="12">
        <v>27682.49</v>
      </c>
      <c r="G10" s="28">
        <v>1702512</v>
      </c>
      <c r="I10" s="53">
        <v>47.6974</v>
      </c>
      <c r="J10" s="53">
        <v>61.1671</v>
      </c>
      <c r="K10" s="19">
        <f t="shared" si="1"/>
        <v>27682.491077719886</v>
      </c>
      <c r="L10" s="18">
        <f t="shared" si="2"/>
        <v>27658.317634806946</v>
      </c>
    </row>
    <row r="11" spans="1:12" s="10" customFormat="1" ht="12.75">
      <c r="A11" s="10" t="s">
        <v>19</v>
      </c>
      <c r="B11" s="10" t="s">
        <v>40</v>
      </c>
      <c r="C11" s="11">
        <v>10000</v>
      </c>
      <c r="D11" s="11">
        <v>31</v>
      </c>
      <c r="E11" s="11">
        <f t="shared" si="0"/>
        <v>9969</v>
      </c>
      <c r="F11" s="12">
        <v>7785.85</v>
      </c>
      <c r="G11" s="28">
        <v>477310</v>
      </c>
      <c r="I11" s="53">
        <v>47.7711</v>
      </c>
      <c r="J11" s="53">
        <v>61.1661</v>
      </c>
      <c r="K11" s="19">
        <f t="shared" si="1"/>
        <v>7810.061455610215</v>
      </c>
      <c r="L11" s="18">
        <f t="shared" si="2"/>
        <v>7785.8502650978235</v>
      </c>
    </row>
    <row r="12" spans="1:12" s="10" customFormat="1" ht="12.75">
      <c r="A12" s="10" t="s">
        <v>20</v>
      </c>
      <c r="B12" s="10" t="s">
        <v>40</v>
      </c>
      <c r="C12" s="11">
        <v>7500</v>
      </c>
      <c r="D12" s="11">
        <v>31</v>
      </c>
      <c r="E12" s="11">
        <f t="shared" si="0"/>
        <v>7469</v>
      </c>
      <c r="F12" s="12">
        <v>5828.79</v>
      </c>
      <c r="G12" s="28">
        <v>354578</v>
      </c>
      <c r="I12" s="53">
        <v>47.7415</v>
      </c>
      <c r="J12" s="53">
        <v>61.1759</v>
      </c>
      <c r="K12" s="19">
        <f t="shared" si="1"/>
        <v>5852.978869129837</v>
      </c>
      <c r="L12" s="18">
        <f t="shared" si="2"/>
        <v>5828.786556470767</v>
      </c>
    </row>
    <row r="13" spans="1:12" s="10" customFormat="1" ht="12.75">
      <c r="A13" s="10" t="s">
        <v>21</v>
      </c>
      <c r="B13" s="10" t="s">
        <v>40</v>
      </c>
      <c r="C13" s="11">
        <v>57000</v>
      </c>
      <c r="D13" s="11">
        <v>31</v>
      </c>
      <c r="E13" s="11">
        <f t="shared" si="0"/>
        <v>56969</v>
      </c>
      <c r="F13" s="12">
        <v>43332.33</v>
      </c>
      <c r="G13" s="28">
        <v>2648916</v>
      </c>
      <c r="I13" s="53">
        <v>46.5447</v>
      </c>
      <c r="J13" s="53">
        <v>61.1923</v>
      </c>
      <c r="K13" s="19">
        <f t="shared" si="1"/>
        <v>43355.910792697774</v>
      </c>
      <c r="L13" s="18">
        <f t="shared" si="2"/>
        <v>43332.331262266656</v>
      </c>
    </row>
    <row r="14" spans="1:12" s="10" customFormat="1" ht="12.75">
      <c r="A14" s="10" t="s">
        <v>22</v>
      </c>
      <c r="B14" s="10" t="s">
        <v>40</v>
      </c>
      <c r="C14" s="11">
        <v>21600</v>
      </c>
      <c r="D14" s="11">
        <v>31</v>
      </c>
      <c r="E14" s="11">
        <f t="shared" si="0"/>
        <v>21569</v>
      </c>
      <c r="F14" s="12">
        <v>16285.85</v>
      </c>
      <c r="G14" s="28">
        <v>991729.5</v>
      </c>
      <c r="I14" s="53">
        <v>46.1925</v>
      </c>
      <c r="J14" s="53">
        <v>61.1774</v>
      </c>
      <c r="K14" s="19">
        <f t="shared" si="1"/>
        <v>16309.257993965091</v>
      </c>
      <c r="L14" s="18">
        <f t="shared" si="2"/>
        <v>16285.851188510791</v>
      </c>
    </row>
    <row r="15" spans="1:12" s="10" customFormat="1" ht="12.75">
      <c r="A15" s="10" t="s">
        <v>24</v>
      </c>
      <c r="B15" s="10" t="s">
        <v>40</v>
      </c>
      <c r="C15" s="11">
        <v>225000</v>
      </c>
      <c r="D15" s="11">
        <v>32</v>
      </c>
      <c r="E15" s="11">
        <f t="shared" si="0"/>
        <v>224968</v>
      </c>
      <c r="F15" s="12">
        <v>169454.5</v>
      </c>
      <c r="G15" s="28">
        <v>10371632</v>
      </c>
      <c r="I15" s="53">
        <v>46.1027</v>
      </c>
      <c r="J15" s="53">
        <v>61.206</v>
      </c>
      <c r="K15" s="19">
        <f t="shared" si="1"/>
        <v>169478.6050387217</v>
      </c>
      <c r="L15" s="18">
        <f t="shared" si="2"/>
        <v>169454.50141489395</v>
      </c>
    </row>
    <row r="16" spans="1:12" s="10" customFormat="1" ht="12.75">
      <c r="A16" s="10" t="s">
        <v>23</v>
      </c>
      <c r="B16" s="10" t="s">
        <v>40</v>
      </c>
      <c r="C16" s="11">
        <v>135000</v>
      </c>
      <c r="D16" s="11">
        <v>32</v>
      </c>
      <c r="E16" s="11">
        <f t="shared" si="0"/>
        <v>134968</v>
      </c>
      <c r="F16" s="12">
        <v>102426.97</v>
      </c>
      <c r="G16" s="28">
        <v>6188283</v>
      </c>
      <c r="I16" s="17">
        <v>46.4451</v>
      </c>
      <c r="J16" s="17">
        <v>61.2007</v>
      </c>
      <c r="K16" s="19">
        <f t="shared" si="1"/>
        <v>102451.25464251224</v>
      </c>
      <c r="L16" s="18">
        <f t="shared" si="2"/>
        <v>102426.96990067107</v>
      </c>
    </row>
    <row r="17" spans="3:10" s="10" customFormat="1" ht="12.75">
      <c r="C17" s="11"/>
      <c r="D17" s="11"/>
      <c r="E17" s="11"/>
      <c r="F17" s="12"/>
      <c r="G17" s="17"/>
      <c r="I17" s="6"/>
      <c r="J17" s="6"/>
    </row>
    <row r="18" spans="2:12" s="6" customFormat="1" ht="12.75">
      <c r="B18" s="7" t="s">
        <v>33</v>
      </c>
      <c r="C18" s="8">
        <f>SUM(C5:C16)</f>
        <v>1139600</v>
      </c>
      <c r="D18" s="8">
        <f>SUM(D5:D16)</f>
        <v>374</v>
      </c>
      <c r="E18" s="8">
        <f>SUM(E5:E16)</f>
        <v>1139226</v>
      </c>
      <c r="F18" s="9">
        <f>SUM(F5:F17)</f>
        <v>887146.2399999999</v>
      </c>
      <c r="G18" s="23">
        <f>SUM(G5:G16)</f>
        <v>54189501.5</v>
      </c>
      <c r="I18" s="1"/>
      <c r="J18" s="1"/>
      <c r="K18" s="15">
        <f>SUM(K5:K16)</f>
        <v>887290.0255282857</v>
      </c>
      <c r="L18" s="15">
        <f>SUM(L5:L16)</f>
        <v>886999.313829085</v>
      </c>
    </row>
    <row r="19" spans="2:12" ht="12.75">
      <c r="B19" s="1" t="s">
        <v>29</v>
      </c>
      <c r="F19" s="3">
        <v>5000000</v>
      </c>
      <c r="K19" s="19"/>
      <c r="L19" s="18"/>
    </row>
    <row r="20" spans="2:12" ht="12.75">
      <c r="B20" s="1" t="s">
        <v>30</v>
      </c>
      <c r="F20" s="13">
        <f>F19-F18</f>
        <v>4112853.7600000002</v>
      </c>
      <c r="K20" s="19"/>
      <c r="L20" s="18"/>
    </row>
    <row r="21" spans="6:12" ht="12.75">
      <c r="F21" s="15"/>
      <c r="K21" s="19"/>
      <c r="L21" s="18"/>
    </row>
    <row r="22" spans="2:12" ht="12.75">
      <c r="B22" s="7">
        <v>2007</v>
      </c>
      <c r="F22" s="15"/>
      <c r="K22" s="19"/>
      <c r="L22" s="18"/>
    </row>
    <row r="23" spans="9:12" ht="12.75">
      <c r="I23" s="4"/>
      <c r="J23" s="4"/>
      <c r="K23" s="19"/>
      <c r="L23" s="18"/>
    </row>
    <row r="24" spans="1:7" s="4" customFormat="1" ht="11.25">
      <c r="A24" s="4" t="s">
        <v>0</v>
      </c>
      <c r="B24" s="4" t="s">
        <v>1</v>
      </c>
      <c r="C24" s="5" t="s">
        <v>39</v>
      </c>
      <c r="D24" s="5" t="s">
        <v>36</v>
      </c>
      <c r="E24" s="5" t="s">
        <v>37</v>
      </c>
      <c r="F24" s="27" t="s">
        <v>38</v>
      </c>
      <c r="G24" s="4" t="s">
        <v>34</v>
      </c>
    </row>
    <row r="25" spans="1:12" s="10" customFormat="1" ht="12.75">
      <c r="A25" s="10" t="s">
        <v>25</v>
      </c>
      <c r="B25" s="10" t="s">
        <v>58</v>
      </c>
      <c r="C25" s="20">
        <v>1689990</v>
      </c>
      <c r="D25" s="11">
        <v>0</v>
      </c>
      <c r="E25" s="20">
        <v>1689990</v>
      </c>
      <c r="F25" s="12">
        <v>1301593.05</v>
      </c>
      <c r="G25" s="29">
        <v>80274825</v>
      </c>
      <c r="I25" s="56">
        <v>47.1171</v>
      </c>
      <c r="J25" s="56">
        <v>61.1769</v>
      </c>
      <c r="K25" s="19">
        <f>C25*I25/J25</f>
        <v>1301593.049484364</v>
      </c>
      <c r="L25" s="19">
        <f>E25*I25/J25</f>
        <v>1301593.049484364</v>
      </c>
    </row>
    <row r="26" spans="1:12" s="10" customFormat="1" ht="12.75">
      <c r="A26" s="10" t="s">
        <v>26</v>
      </c>
      <c r="B26" s="10" t="s">
        <v>40</v>
      </c>
      <c r="C26" s="20">
        <v>-1475000</v>
      </c>
      <c r="D26" s="11">
        <v>0</v>
      </c>
      <c r="E26" s="20">
        <v>-1475000</v>
      </c>
      <c r="F26" s="12">
        <v>-1132872.59</v>
      </c>
      <c r="G26" s="30">
        <v>-69738000</v>
      </c>
      <c r="I26" s="56">
        <v>46.9924</v>
      </c>
      <c r="J26" s="56">
        <v>61.1841</v>
      </c>
      <c r="K26" s="19">
        <f>C26*I26/J26</f>
        <v>-1132872.5927160815</v>
      </c>
      <c r="L26" s="19">
        <f>E26*I26/J26</f>
        <v>-1132872.5927160815</v>
      </c>
    </row>
    <row r="27" spans="1:12" s="10" customFormat="1" ht="12.75">
      <c r="A27" s="10" t="s">
        <v>27</v>
      </c>
      <c r="B27" s="10" t="s">
        <v>58</v>
      </c>
      <c r="C27" s="16">
        <v>1800000</v>
      </c>
      <c r="D27" s="11">
        <v>0</v>
      </c>
      <c r="E27" s="16">
        <v>1800000</v>
      </c>
      <c r="F27" s="12">
        <v>1341281.21</v>
      </c>
      <c r="G27" s="29">
        <v>82110254.5</v>
      </c>
      <c r="I27" s="56">
        <v>45.5976</v>
      </c>
      <c r="J27" s="56">
        <v>61.192</v>
      </c>
      <c r="K27" s="19">
        <f>C27*I27/J27</f>
        <v>1341281.2132304877</v>
      </c>
      <c r="L27" s="19">
        <f>E27*I27/J27</f>
        <v>1341281.2132304877</v>
      </c>
    </row>
    <row r="28" spans="1:12" s="10" customFormat="1" ht="12.75">
      <c r="A28" s="10" t="s">
        <v>28</v>
      </c>
      <c r="B28" s="10" t="s">
        <v>59</v>
      </c>
      <c r="C28" s="20">
        <v>122098.59</v>
      </c>
      <c r="D28" s="11">
        <v>0</v>
      </c>
      <c r="E28" s="20">
        <v>122098.59</v>
      </c>
      <c r="F28" s="12">
        <v>83589.14</v>
      </c>
      <c r="G28" s="30">
        <v>5084625</v>
      </c>
      <c r="I28" s="56">
        <v>41.8885</v>
      </c>
      <c r="J28" s="56">
        <v>61.1865</v>
      </c>
      <c r="K28" s="19">
        <f>C28*I28/J28</f>
        <v>83589.13791792307</v>
      </c>
      <c r="L28" s="19">
        <f>E28*I28/J28</f>
        <v>83589.13791792307</v>
      </c>
    </row>
    <row r="29" spans="3:12" s="10" customFormat="1" ht="12.75">
      <c r="C29" s="20"/>
      <c r="D29" s="11"/>
      <c r="E29" s="20"/>
      <c r="F29" s="12"/>
      <c r="K29" s="12"/>
      <c r="L29" s="12"/>
    </row>
    <row r="30" spans="2:12" s="10" customFormat="1" ht="12.75">
      <c r="B30" s="7" t="s">
        <v>32</v>
      </c>
      <c r="C30" s="21">
        <f>SUM(C25:C28)</f>
        <v>2137088.59</v>
      </c>
      <c r="D30" s="21">
        <f>SUM(D25:D28)</f>
        <v>0</v>
      </c>
      <c r="E30" s="21">
        <f>SUM(E25:E28)</f>
        <v>2137088.59</v>
      </c>
      <c r="F30" s="15">
        <f>SUM(F25:F28)</f>
        <v>1593590.8099999998</v>
      </c>
      <c r="G30" s="25">
        <f>SUM(G25:G28)</f>
        <v>97731704.5</v>
      </c>
      <c r="I30" s="1"/>
      <c r="J30" s="1"/>
      <c r="K30" s="9">
        <f>SUM(K25:K28)</f>
        <v>1593590.8079166932</v>
      </c>
      <c r="L30" s="9">
        <f>SUM(L25:L28)</f>
        <v>1593590.8079166932</v>
      </c>
    </row>
    <row r="31" spans="2:12" s="10" customFormat="1" ht="12.75">
      <c r="B31" s="7"/>
      <c r="C31" s="21"/>
      <c r="D31" s="21"/>
      <c r="E31" s="21"/>
      <c r="F31" s="15"/>
      <c r="G31" s="52"/>
      <c r="I31" s="1"/>
      <c r="J31" s="1"/>
      <c r="K31" s="3"/>
      <c r="L31" s="3"/>
    </row>
    <row r="32" spans="2:12" s="10" customFormat="1" ht="12.75">
      <c r="B32" s="7"/>
      <c r="C32" s="21"/>
      <c r="D32" s="21"/>
      <c r="E32" s="21"/>
      <c r="F32" s="54">
        <f>F18+F30</f>
        <v>2480737.05</v>
      </c>
      <c r="G32" s="52">
        <f>G18+G30</f>
        <v>151921206</v>
      </c>
      <c r="I32" s="1"/>
      <c r="J32" s="1"/>
      <c r="K32" s="14">
        <f>K18+K30</f>
        <v>2480880.833444979</v>
      </c>
      <c r="L32" s="14">
        <f>L18+L30</f>
        <v>2480590.1217457782</v>
      </c>
    </row>
    <row r="33" spans="2:12" ht="12.75">
      <c r="B33" s="7">
        <v>2010</v>
      </c>
      <c r="F33" s="15"/>
      <c r="K33" s="3"/>
      <c r="L33" s="3"/>
    </row>
    <row r="34" spans="11:12" ht="12.75">
      <c r="K34" s="3"/>
      <c r="L34" s="3"/>
    </row>
    <row r="35" spans="1:12" s="4" customFormat="1" ht="12.75">
      <c r="A35" s="4" t="s">
        <v>0</v>
      </c>
      <c r="B35" s="4" t="s">
        <v>1</v>
      </c>
      <c r="C35" s="5" t="s">
        <v>39</v>
      </c>
      <c r="D35" s="5" t="s">
        <v>36</v>
      </c>
      <c r="E35" s="5" t="s">
        <v>37</v>
      </c>
      <c r="F35" s="27" t="s">
        <v>38</v>
      </c>
      <c r="G35" s="4" t="s">
        <v>34</v>
      </c>
      <c r="I35" s="1"/>
      <c r="J35" s="1"/>
      <c r="K35" s="3"/>
      <c r="L35" s="3"/>
    </row>
    <row r="36" spans="1:12" s="10" customFormat="1" ht="12.75">
      <c r="A36" s="10" t="s">
        <v>57</v>
      </c>
      <c r="B36" s="10" t="s">
        <v>40</v>
      </c>
      <c r="C36" s="20">
        <v>-349000</v>
      </c>
      <c r="D36" s="11">
        <v>0</v>
      </c>
      <c r="E36" s="20">
        <f>C36</f>
        <v>-349000</v>
      </c>
      <c r="F36" s="12">
        <f>E36*46.8302/61.5021</f>
        <v>-265742.79252253176</v>
      </c>
      <c r="G36" s="29">
        <v>-16343740</v>
      </c>
      <c r="I36" s="1">
        <v>46.8302</v>
      </c>
      <c r="J36" s="1">
        <v>61.5021</v>
      </c>
      <c r="K36" s="19">
        <f>C36*I36/J36</f>
        <v>-265742.79252253176</v>
      </c>
      <c r="L36" s="19">
        <f>E36*I36/J36</f>
        <v>-265742.79252253176</v>
      </c>
    </row>
    <row r="37" spans="2:12" s="10" customFormat="1" ht="12.75">
      <c r="B37" s="1" t="s">
        <v>49</v>
      </c>
      <c r="C37" s="20"/>
      <c r="D37" s="11"/>
      <c r="E37" s="20"/>
      <c r="F37" s="12"/>
      <c r="G37" s="30">
        <v>15503</v>
      </c>
      <c r="I37" s="1"/>
      <c r="J37" s="1"/>
      <c r="K37" s="3"/>
      <c r="L37" s="3"/>
    </row>
    <row r="38" spans="3:12" s="10" customFormat="1" ht="12.75">
      <c r="C38" s="20"/>
      <c r="D38" s="11"/>
      <c r="E38" s="20"/>
      <c r="F38" s="12"/>
      <c r="I38" s="1"/>
      <c r="J38" s="1"/>
      <c r="K38" s="3"/>
      <c r="L38" s="3"/>
    </row>
    <row r="39" spans="2:12" s="10" customFormat="1" ht="12.75">
      <c r="B39" s="7" t="s">
        <v>45</v>
      </c>
      <c r="C39" s="21">
        <f>SUM(C36:C37)</f>
        <v>-349000</v>
      </c>
      <c r="D39" s="21">
        <f>SUM(D36:D37)</f>
        <v>0</v>
      </c>
      <c r="E39" s="21">
        <f>SUM(E36:E37)</f>
        <v>-349000</v>
      </c>
      <c r="F39" s="15">
        <f>SUM(F36:F37)</f>
        <v>-265742.79252253176</v>
      </c>
      <c r="G39" s="25">
        <f>SUM(G36:G37)</f>
        <v>-16328237</v>
      </c>
      <c r="I39" s="1"/>
      <c r="J39" s="1"/>
      <c r="K39" s="9">
        <f>SUM(K36:K38)</f>
        <v>-265742.79252253176</v>
      </c>
      <c r="L39" s="9">
        <f>SUM(L36:L38)</f>
        <v>-265742.79252253176</v>
      </c>
    </row>
    <row r="40" spans="2:12" ht="12.75">
      <c r="B40" s="1" t="s">
        <v>31</v>
      </c>
      <c r="C40" s="48">
        <f>C18+C30+C39</f>
        <v>2927688.59</v>
      </c>
      <c r="D40" s="48">
        <f>D18+D30+D39</f>
        <v>374</v>
      </c>
      <c r="E40" s="48">
        <f>E18+E30+E39</f>
        <v>2927314.59</v>
      </c>
      <c r="F40" s="14">
        <f>F18+F30+F39</f>
        <v>2214994.257477468</v>
      </c>
      <c r="G40" s="26">
        <f>G18+G30+G39</f>
        <v>135592969</v>
      </c>
      <c r="H40" s="3"/>
      <c r="K40" s="14">
        <f>K32+K39</f>
        <v>2215138.040922447</v>
      </c>
      <c r="L40" s="14">
        <f>L32+L39</f>
        <v>2214847.3292232463</v>
      </c>
    </row>
    <row r="41" spans="2:12" ht="12.75">
      <c r="B41" s="1" t="s">
        <v>29</v>
      </c>
      <c r="F41" s="3">
        <v>5000000</v>
      </c>
      <c r="K41" s="3"/>
      <c r="L41" s="3"/>
    </row>
    <row r="42" spans="2:12" ht="12.75">
      <c r="B42" s="1" t="s">
        <v>30</v>
      </c>
      <c r="C42" s="1"/>
      <c r="D42" s="1"/>
      <c r="F42" s="13">
        <f>SUM(F41-F40)</f>
        <v>2785005.742522532</v>
      </c>
      <c r="K42" s="3"/>
      <c r="L42" s="3"/>
    </row>
    <row r="43" spans="3:12" ht="12.75">
      <c r="C43" s="1"/>
      <c r="D43" s="1"/>
      <c r="F43" s="15"/>
      <c r="K43" s="3"/>
      <c r="L43" s="3"/>
    </row>
    <row r="44" spans="2:12" ht="12.75">
      <c r="B44" s="7">
        <v>2011</v>
      </c>
      <c r="C44" s="1"/>
      <c r="D44" s="1"/>
      <c r="F44" s="15"/>
      <c r="K44" s="3"/>
      <c r="L44" s="3"/>
    </row>
    <row r="45" spans="2:12" ht="12.75">
      <c r="B45" s="1" t="s">
        <v>49</v>
      </c>
      <c r="C45" s="1"/>
      <c r="D45" s="1"/>
      <c r="F45" s="15"/>
      <c r="G45" s="50">
        <v>640253</v>
      </c>
      <c r="K45" s="3"/>
      <c r="L45" s="3"/>
    </row>
    <row r="46" spans="3:12" ht="12.75">
      <c r="C46" s="8"/>
      <c r="E46" s="8"/>
      <c r="F46" s="15"/>
      <c r="G46" s="26">
        <f>G40+G45</f>
        <v>136233222</v>
      </c>
      <c r="K46" s="3"/>
      <c r="L46" s="3"/>
    </row>
    <row r="47" spans="2:12" ht="12.75">
      <c r="B47" s="7">
        <v>2012</v>
      </c>
      <c r="C47" s="8"/>
      <c r="E47" s="8"/>
      <c r="F47" s="15"/>
      <c r="G47" s="50"/>
      <c r="K47" s="3"/>
      <c r="L47" s="3"/>
    </row>
    <row r="48" spans="3:12" ht="12.75">
      <c r="C48" s="8"/>
      <c r="E48" s="8"/>
      <c r="F48" s="15"/>
      <c r="K48" s="3"/>
      <c r="L48" s="3"/>
    </row>
    <row r="49" spans="1:12" ht="12.75">
      <c r="A49" s="1" t="s">
        <v>47</v>
      </c>
      <c r="B49" s="1" t="s">
        <v>31</v>
      </c>
      <c r="C49" s="2">
        <v>350000</v>
      </c>
      <c r="D49" s="2">
        <v>32</v>
      </c>
      <c r="E49" s="2">
        <f>C49-D49</f>
        <v>349968</v>
      </c>
      <c r="F49" s="3">
        <f>G49/61.5</f>
        <v>262506.82926829264</v>
      </c>
      <c r="G49" s="50">
        <f>C49*46.1262</f>
        <v>16144169.999999998</v>
      </c>
      <c r="I49" s="55">
        <v>46.1262</v>
      </c>
      <c r="J49" s="55">
        <v>61.5</v>
      </c>
      <c r="K49" s="19">
        <f>C49*I49/J49</f>
        <v>262506.82926829264</v>
      </c>
      <c r="L49" s="19">
        <f>E49*I49/J49</f>
        <v>262482.82864390244</v>
      </c>
    </row>
    <row r="50" spans="7:12" ht="12.75">
      <c r="G50" s="50"/>
      <c r="K50" s="3"/>
      <c r="L50" s="3"/>
    </row>
    <row r="51" spans="7:12" ht="12.75">
      <c r="G51" s="50"/>
      <c r="K51" s="3"/>
      <c r="L51" s="3"/>
    </row>
    <row r="52" spans="2:12" ht="12.75">
      <c r="B52" s="1" t="s">
        <v>49</v>
      </c>
      <c r="G52" s="50">
        <v>-11075</v>
      </c>
      <c r="K52" s="3"/>
      <c r="L52" s="3"/>
    </row>
    <row r="53" spans="2:12" ht="12.75">
      <c r="B53" s="6" t="s">
        <v>48</v>
      </c>
      <c r="C53" s="8">
        <f>SUM(C49:C51)</f>
        <v>350000</v>
      </c>
      <c r="D53" s="8">
        <f>SUM(D49:D51)</f>
        <v>32</v>
      </c>
      <c r="E53" s="8">
        <f>SUM(E49:E51)</f>
        <v>349968</v>
      </c>
      <c r="F53" s="9">
        <f>SUM(F49:F51)</f>
        <v>262506.82926829264</v>
      </c>
      <c r="G53" s="23">
        <f>SUM(G49:G52)</f>
        <v>16133094.999999998</v>
      </c>
      <c r="K53" s="9">
        <f>SUM(K49:K51)</f>
        <v>262506.82926829264</v>
      </c>
      <c r="L53" s="9">
        <f>SUM(L49:L51)</f>
        <v>262482.82864390244</v>
      </c>
    </row>
    <row r="54" spans="3:12" ht="12.75">
      <c r="C54" s="48">
        <f>C40+C53</f>
        <v>3277688.59</v>
      </c>
      <c r="D54" s="48">
        <f>D40+D53</f>
        <v>406</v>
      </c>
      <c r="E54" s="48">
        <f>E40+E53</f>
        <v>3277282.59</v>
      </c>
      <c r="F54" s="14">
        <f>F40+F53</f>
        <v>2477501.0867457604</v>
      </c>
      <c r="G54" s="26">
        <f>G46+G53</f>
        <v>152366317</v>
      </c>
      <c r="K54" s="14">
        <f>K40+K53</f>
        <v>2477644.8701907396</v>
      </c>
      <c r="L54" s="14">
        <f>L40+L53</f>
        <v>2477330.1578671485</v>
      </c>
    </row>
    <row r="55" ht="12.75">
      <c r="F55" s="3">
        <f>F41</f>
        <v>5000000</v>
      </c>
    </row>
    <row r="56" ht="12.75">
      <c r="F56" s="51">
        <f>F55-F54</f>
        <v>2522498.9132542396</v>
      </c>
    </row>
    <row r="57" spans="2:8" ht="12.75">
      <c r="B57" s="7">
        <v>2013</v>
      </c>
      <c r="E57" s="1"/>
      <c r="F57" s="15"/>
      <c r="G57" s="50"/>
      <c r="H57" s="2"/>
    </row>
    <row r="58" spans="2:8" ht="12.75">
      <c r="B58" s="1" t="s">
        <v>49</v>
      </c>
      <c r="E58" s="1"/>
      <c r="F58" s="15"/>
      <c r="G58" s="50">
        <v>27994</v>
      </c>
      <c r="H58" s="2"/>
    </row>
    <row r="59" ht="12.75">
      <c r="G59" s="26">
        <f>G54+G58</f>
        <v>152394311</v>
      </c>
    </row>
    <row r="60" ht="12.75">
      <c r="B60" s="7">
        <v>2014</v>
      </c>
    </row>
    <row r="61" spans="1:11" ht="12.75">
      <c r="A61" s="1" t="s">
        <v>60</v>
      </c>
      <c r="B61" s="1" t="s">
        <v>40</v>
      </c>
      <c r="C61" s="2">
        <v>425000</v>
      </c>
      <c r="D61" s="2">
        <v>37</v>
      </c>
      <c r="E61" s="2">
        <f>C61-D61</f>
        <v>424963</v>
      </c>
      <c r="F61" s="3">
        <v>311218.37</v>
      </c>
      <c r="G61" s="50">
        <f>C61*I61</f>
        <v>19197505</v>
      </c>
      <c r="H61" s="3"/>
      <c r="I61" s="1">
        <v>45.1706</v>
      </c>
      <c r="J61" s="1">
        <v>61.685</v>
      </c>
      <c r="K61" s="2">
        <f>C61*I61/J61</f>
        <v>311218.3675123612</v>
      </c>
    </row>
    <row r="62" spans="1:11" ht="12.75">
      <c r="A62" s="1" t="s">
        <v>61</v>
      </c>
      <c r="B62" s="1" t="s">
        <v>40</v>
      </c>
      <c r="C62" s="2">
        <v>555000</v>
      </c>
      <c r="D62" s="2">
        <v>37</v>
      </c>
      <c r="E62" s="2">
        <f>C62-D62</f>
        <v>554963</v>
      </c>
      <c r="F62" s="3">
        <v>414736.36</v>
      </c>
      <c r="G62" s="50">
        <f>C62*I62</f>
        <v>25431765</v>
      </c>
      <c r="I62" s="1">
        <v>45.823</v>
      </c>
      <c r="J62" s="1">
        <v>61.5036</v>
      </c>
      <c r="K62" s="2">
        <f>C62*I62/J62</f>
        <v>413500.4292431663</v>
      </c>
    </row>
    <row r="63" spans="1:11" ht="12.75">
      <c r="A63" s="1" t="s">
        <v>62</v>
      </c>
      <c r="B63" s="1" t="s">
        <v>40</v>
      </c>
      <c r="C63" s="2">
        <v>100000</v>
      </c>
      <c r="D63" s="2">
        <v>37</v>
      </c>
      <c r="E63" s="2">
        <f>C63-D63</f>
        <v>99963</v>
      </c>
      <c r="F63" s="3">
        <v>74693.69</v>
      </c>
      <c r="G63" s="50">
        <f>C63*I63</f>
        <v>4594110</v>
      </c>
      <c r="I63" s="1">
        <v>45.9411</v>
      </c>
      <c r="J63" s="1">
        <v>61.506</v>
      </c>
      <c r="K63" s="2">
        <f>C63*I63/J63</f>
        <v>74693.68842064189</v>
      </c>
    </row>
    <row r="64" spans="1:11" ht="12.75">
      <c r="A64" s="1" t="s">
        <v>63</v>
      </c>
      <c r="B64" s="1" t="s">
        <v>40</v>
      </c>
      <c r="C64" s="2">
        <v>50000</v>
      </c>
      <c r="D64" s="2">
        <v>37</v>
      </c>
      <c r="E64" s="2">
        <f>C64-D64</f>
        <v>49963</v>
      </c>
      <c r="F64" s="3">
        <v>38124.3</v>
      </c>
      <c r="G64" s="50">
        <f>C64*I64</f>
        <v>2344305</v>
      </c>
      <c r="I64" s="1">
        <v>46.8861</v>
      </c>
      <c r="J64" s="1">
        <v>61.4911</v>
      </c>
      <c r="K64" s="2">
        <f>C64*I64/J64</f>
        <v>38124.29766258857</v>
      </c>
    </row>
    <row r="65" spans="1:11" ht="12.75">
      <c r="A65" s="1" t="s">
        <v>64</v>
      </c>
      <c r="B65" s="1" t="s">
        <v>40</v>
      </c>
      <c r="C65" s="2">
        <v>30000</v>
      </c>
      <c r="D65" s="2">
        <v>37</v>
      </c>
      <c r="E65" s="2">
        <f>C65-D65</f>
        <v>29963</v>
      </c>
      <c r="F65" s="3">
        <v>23252.2</v>
      </c>
      <c r="G65" s="50">
        <f>C65*I65</f>
        <v>1429701</v>
      </c>
      <c r="I65" s="1">
        <v>47.6567</v>
      </c>
      <c r="J65" s="1">
        <v>61.4867</v>
      </c>
      <c r="K65" s="2">
        <f>C65*I65/J65</f>
        <v>23252.199256099288</v>
      </c>
    </row>
    <row r="67" spans="3:7" ht="12.75">
      <c r="C67" s="8">
        <f>SUM(C61:C65)</f>
        <v>1160000</v>
      </c>
      <c r="D67" s="8">
        <f>SUM(D61:D65)</f>
        <v>185</v>
      </c>
      <c r="E67" s="8">
        <f>SUM(E61:E63)</f>
        <v>1079889</v>
      </c>
      <c r="F67" s="9">
        <f>SUM(F61:F65)</f>
        <v>862024.9199999999</v>
      </c>
      <c r="G67" s="23">
        <f>SUM(G61:G65)</f>
        <v>52997386</v>
      </c>
    </row>
    <row r="68" spans="3:7" ht="12.75">
      <c r="C68" s="48">
        <f>C54+C67</f>
        <v>4437688.59</v>
      </c>
      <c r="D68" s="48">
        <f>D54+D67</f>
        <v>591</v>
      </c>
      <c r="E68" s="48">
        <f>E54+E67</f>
        <v>4357171.59</v>
      </c>
      <c r="F68" s="14">
        <f>F54+F67</f>
        <v>3339526.0067457603</v>
      </c>
      <c r="G68" s="26">
        <f>G59+G67</f>
        <v>205391697</v>
      </c>
    </row>
    <row r="69" ht="12">
      <c r="F69" s="3">
        <f>F55</f>
        <v>5000000</v>
      </c>
    </row>
    <row r="70" ht="12.75">
      <c r="F70" s="51">
        <f>F69-F68</f>
        <v>1660473.9932542397</v>
      </c>
    </row>
  </sheetData>
  <sheetProtection/>
  <printOptions/>
  <pageMargins left="0.45" right="0.51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3.28125" style="58" customWidth="1"/>
    <col min="2" max="2" width="15.8515625" style="58" customWidth="1"/>
    <col min="3" max="3" width="13.421875" style="59" customWidth="1"/>
    <col min="4" max="4" width="11.140625" style="59" customWidth="1"/>
    <col min="5" max="5" width="14.00390625" style="59" customWidth="1"/>
    <col min="6" max="6" width="16.140625" style="66" bestFit="1" customWidth="1"/>
    <col min="7" max="7" width="15.00390625" style="58" customWidth="1"/>
    <col min="8" max="8" width="13.8515625" style="58" customWidth="1"/>
    <col min="9" max="16384" width="9.140625" style="58" customWidth="1"/>
  </cols>
  <sheetData>
    <row r="1" ht="58.5" customHeight="1" thickBot="1"/>
    <row r="2" spans="1:8" ht="19.5" customHeight="1">
      <c r="A2" s="73"/>
      <c r="B2" s="74" t="s">
        <v>72</v>
      </c>
      <c r="C2" s="75"/>
      <c r="D2" s="75"/>
      <c r="E2" s="76">
        <v>43555</v>
      </c>
      <c r="F2" s="77"/>
      <c r="G2" s="78" t="s">
        <v>70</v>
      </c>
      <c r="H2" s="79">
        <v>0.035</v>
      </c>
    </row>
    <row r="3" spans="1:8" ht="25.5">
      <c r="A3" s="80"/>
      <c r="B3" s="80"/>
      <c r="C3" s="2"/>
      <c r="D3" s="2"/>
      <c r="E3" s="2"/>
      <c r="F3" s="86" t="s">
        <v>73</v>
      </c>
      <c r="G3" s="87" t="s">
        <v>75</v>
      </c>
      <c r="H3" s="86" t="s">
        <v>74</v>
      </c>
    </row>
    <row r="4" spans="1:8" s="60" customFormat="1" ht="10.5">
      <c r="A4" s="4" t="s">
        <v>71</v>
      </c>
      <c r="B4" s="4"/>
      <c r="C4" s="5"/>
      <c r="D4" s="5"/>
      <c r="E4" s="5"/>
      <c r="F4" s="72" t="s">
        <v>67</v>
      </c>
      <c r="G4" s="4" t="s">
        <v>68</v>
      </c>
      <c r="H4" s="4" t="s">
        <v>69</v>
      </c>
    </row>
    <row r="5" spans="1:8" s="62" customFormat="1" ht="13.5" customHeight="1">
      <c r="A5" s="82">
        <v>43466</v>
      </c>
      <c r="B5" s="80" t="s">
        <v>65</v>
      </c>
      <c r="C5" s="11"/>
      <c r="D5" s="11"/>
      <c r="E5" s="11"/>
      <c r="F5" s="85">
        <v>300000</v>
      </c>
      <c r="G5" s="81">
        <f>E$2-A5</f>
        <v>89</v>
      </c>
      <c r="H5" s="85">
        <f>(F5*G5*H$2)/365</f>
        <v>2560.27397260274</v>
      </c>
    </row>
    <row r="6" spans="1:8" s="62" customFormat="1" ht="12">
      <c r="A6" s="82">
        <v>43524</v>
      </c>
      <c r="B6" s="81" t="s">
        <v>66</v>
      </c>
      <c r="C6" s="11"/>
      <c r="D6" s="11"/>
      <c r="E6" s="11"/>
      <c r="F6" s="85">
        <v>-250000</v>
      </c>
      <c r="G6" s="81">
        <f>E$2-A6</f>
        <v>31</v>
      </c>
      <c r="H6" s="85">
        <f>(F6*G6*H$2)/365</f>
        <v>-743.1506849315068</v>
      </c>
    </row>
    <row r="7" spans="1:8" s="62" customFormat="1" ht="12">
      <c r="A7" s="82">
        <v>43555</v>
      </c>
      <c r="B7" s="81" t="s">
        <v>66</v>
      </c>
      <c r="C7" s="11"/>
      <c r="D7" s="11"/>
      <c r="E7" s="11"/>
      <c r="F7" s="85">
        <v>-50000</v>
      </c>
      <c r="G7" s="81">
        <f>E$2-A7</f>
        <v>0</v>
      </c>
      <c r="H7" s="85">
        <f>(F7*G7*H$2)/365</f>
        <v>0</v>
      </c>
    </row>
    <row r="8" spans="1:8" ht="12">
      <c r="A8" s="83"/>
      <c r="B8" s="80"/>
      <c r="C8" s="2"/>
      <c r="D8" s="2"/>
      <c r="E8" s="2"/>
      <c r="F8" s="84"/>
      <c r="G8" s="81"/>
      <c r="H8" s="85"/>
    </row>
    <row r="9" spans="1:8" ht="12">
      <c r="A9" s="80"/>
      <c r="B9" s="80"/>
      <c r="C9" s="2"/>
      <c r="D9" s="2"/>
      <c r="E9" s="2"/>
      <c r="F9" s="84"/>
      <c r="G9" s="80"/>
      <c r="H9" s="84"/>
    </row>
    <row r="10" spans="1:8" ht="12.75">
      <c r="A10" s="80"/>
      <c r="B10" s="7"/>
      <c r="C10" s="2"/>
      <c r="D10" s="2"/>
      <c r="E10" s="2"/>
      <c r="F10" s="84">
        <f>SUM(F5:F9)</f>
        <v>0</v>
      </c>
      <c r="G10" s="80"/>
      <c r="H10" s="84">
        <f>SUM(H5:H9)</f>
        <v>1817.123287671233</v>
      </c>
    </row>
    <row r="11" spans="1:8" ht="12">
      <c r="A11" s="65"/>
      <c r="G11" s="62"/>
      <c r="H11" s="61"/>
    </row>
    <row r="12" spans="1:8" ht="12">
      <c r="A12" s="65"/>
      <c r="G12" s="62"/>
      <c r="H12" s="61"/>
    </row>
    <row r="13" spans="1:8" ht="12">
      <c r="A13" s="65"/>
      <c r="G13" s="62"/>
      <c r="H13" s="61"/>
    </row>
    <row r="14" spans="1:8" ht="12">
      <c r="A14" s="65"/>
      <c r="G14" s="62"/>
      <c r="H14" s="61"/>
    </row>
    <row r="15" spans="1:8" ht="12">
      <c r="A15" s="65"/>
      <c r="G15" s="62"/>
      <c r="H15" s="61"/>
    </row>
    <row r="17" spans="3:8" ht="12.75">
      <c r="C17" s="64"/>
      <c r="D17" s="64"/>
      <c r="E17" s="64"/>
      <c r="F17" s="68"/>
      <c r="G17" s="62"/>
      <c r="H17" s="62"/>
    </row>
    <row r="18" spans="3:8" ht="12.75">
      <c r="C18" s="63"/>
      <c r="D18" s="63"/>
      <c r="E18" s="63"/>
      <c r="F18" s="69"/>
      <c r="G18" s="62"/>
      <c r="H18" s="70"/>
    </row>
    <row r="19" spans="6:8" ht="12">
      <c r="F19" s="67"/>
      <c r="G19" s="62"/>
      <c r="H19" s="62"/>
    </row>
    <row r="20" spans="6:8" ht="12.75">
      <c r="F20" s="68"/>
      <c r="G20" s="62"/>
      <c r="H20" s="7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Temelkovski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Temelkovski</dc:creator>
  <cp:keywords/>
  <dc:description/>
  <cp:lastModifiedBy>admin</cp:lastModifiedBy>
  <cp:lastPrinted>2018-02-16T18:49:25Z</cp:lastPrinted>
  <dcterms:created xsi:type="dcterms:W3CDTF">2006-02-03T14:17:03Z</dcterms:created>
  <dcterms:modified xsi:type="dcterms:W3CDTF">2019-04-05T10:47:15Z</dcterms:modified>
  <cp:category/>
  <cp:version/>
  <cp:contentType/>
  <cp:contentStatus/>
</cp:coreProperties>
</file>